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576" windowHeight="12504" tabRatio="867" firstSheet="4" activeTab="9"/>
  </bookViews>
  <sheets>
    <sheet name="ПЛАН" sheetId="9" r:id="rId1"/>
    <sheet name="образец" sheetId="16" r:id="rId2"/>
    <sheet name="ФОТ по ЗП-соц" sheetId="15" r:id="rId3"/>
    <sheet name="прочие выплаты персоналу" sheetId="5" r:id="rId4"/>
    <sheet name="страховые взносы" sheetId="8" r:id="rId5"/>
    <sheet name="выплаты соц.характера" sheetId="6" r:id="rId6"/>
    <sheet name="Налоги" sheetId="2" r:id="rId7"/>
    <sheet name="безвозмезд перечисл" sheetId="10" r:id="rId8"/>
    <sheet name="пр. расходы(не налоги,не закуп)" sheetId="11" r:id="rId9"/>
    <sheet name="работы и услуги" sheetId="4" r:id="rId10"/>
    <sheet name="ОС и МЗ" sheetId="1" r:id="rId11"/>
    <sheet name="питание" sheetId="12" r:id="rId12"/>
    <sheet name="мягкий инвентарь" sheetId="13" r:id="rId13"/>
    <sheet name="выплаты умень доход" sheetId="7" r:id="rId14"/>
  </sheets>
  <definedNames>
    <definedName name="_xlnm._FilterDatabase" localSheetId="0" hidden="1">ПЛАН!$A$22:$CC$153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3" l="1"/>
  <c r="H20" i="13"/>
  <c r="H166" i="1"/>
  <c r="H167" i="1"/>
  <c r="H168" i="1"/>
  <c r="H169" i="1"/>
  <c r="H170" i="1"/>
  <c r="H171" i="1"/>
  <c r="H172" i="1"/>
  <c r="H174" i="1"/>
  <c r="H175" i="1"/>
  <c r="H176" i="1"/>
  <c r="H177" i="1"/>
  <c r="H178" i="1"/>
  <c r="H179" i="1"/>
  <c r="H180" i="1"/>
  <c r="H181" i="1"/>
  <c r="E41" i="1"/>
  <c r="E114" i="1"/>
  <c r="E12" i="1"/>
  <c r="E13" i="1"/>
  <c r="E17" i="1"/>
  <c r="E18" i="1"/>
  <c r="E19" i="1"/>
  <c r="E20" i="1"/>
  <c r="E21" i="1"/>
  <c r="E22" i="1"/>
  <c r="E15" i="1"/>
  <c r="E16" i="1"/>
  <c r="E14" i="1"/>
  <c r="H182" i="1" l="1"/>
  <c r="E23" i="1"/>
  <c r="P38" i="9"/>
  <c r="O38" i="9"/>
  <c r="N38" i="9"/>
  <c r="M38" i="9"/>
  <c r="L38" i="9"/>
  <c r="K38" i="9"/>
  <c r="J38" i="9"/>
  <c r="I38" i="9"/>
  <c r="H38" i="9"/>
  <c r="G38" i="9"/>
  <c r="F38" i="9"/>
  <c r="E38" i="9"/>
  <c r="E159" i="1"/>
  <c r="E148" i="1"/>
  <c r="E149" i="1"/>
  <c r="BM130" i="9" l="1"/>
  <c r="D38" i="9" l="1"/>
  <c r="C14" i="2"/>
  <c r="P105" i="9" s="1"/>
  <c r="C25" i="2"/>
  <c r="P106" i="9" s="1"/>
  <c r="AC191" i="15" l="1"/>
  <c r="AP191" i="15" s="1"/>
  <c r="AB191" i="15"/>
  <c r="AO191" i="15" s="1"/>
  <c r="AA191" i="15"/>
  <c r="AN191" i="15" s="1"/>
  <c r="Z191" i="15"/>
  <c r="AM191" i="15" s="1"/>
  <c r="Y191" i="15"/>
  <c r="AL191" i="15" s="1"/>
  <c r="X191" i="15"/>
  <c r="AK191" i="15" s="1"/>
  <c r="W191" i="15"/>
  <c r="AJ191" i="15" s="1"/>
  <c r="V191" i="15"/>
  <c r="AI191" i="15" s="1"/>
  <c r="U191" i="15"/>
  <c r="AH191" i="15" s="1"/>
  <c r="T191" i="15"/>
  <c r="AG191" i="15" s="1"/>
  <c r="S191" i="15"/>
  <c r="AF191" i="15" s="1"/>
  <c r="R191" i="15"/>
  <c r="AE191" i="15" s="1"/>
  <c r="AQ191" i="15" s="1"/>
  <c r="AC190" i="15"/>
  <c r="AP190" i="15" s="1"/>
  <c r="AB190" i="15"/>
  <c r="AO190" i="15" s="1"/>
  <c r="AA190" i="15"/>
  <c r="AN190" i="15" s="1"/>
  <c r="Z190" i="15"/>
  <c r="AM190" i="15" s="1"/>
  <c r="Y190" i="15"/>
  <c r="AL190" i="15" s="1"/>
  <c r="X190" i="15"/>
  <c r="AK190" i="15" s="1"/>
  <c r="W190" i="15"/>
  <c r="AJ190" i="15" s="1"/>
  <c r="V190" i="15"/>
  <c r="AI190" i="15" s="1"/>
  <c r="U190" i="15"/>
  <c r="AH190" i="15" s="1"/>
  <c r="T190" i="15"/>
  <c r="AG190" i="15" s="1"/>
  <c r="S190" i="15"/>
  <c r="AF190" i="15" s="1"/>
  <c r="R190" i="15"/>
  <c r="AE190" i="15" s="1"/>
  <c r="AQ190" i="15" s="1"/>
  <c r="AC189" i="15"/>
  <c r="AP189" i="15" s="1"/>
  <c r="AB189" i="15"/>
  <c r="AO189" i="15" s="1"/>
  <c r="AO23" i="15" s="1"/>
  <c r="AA189" i="15"/>
  <c r="AN189" i="15" s="1"/>
  <c r="Z189" i="15"/>
  <c r="AM189" i="15" s="1"/>
  <c r="Y189" i="15"/>
  <c r="AL189" i="15" s="1"/>
  <c r="X189" i="15"/>
  <c r="AK189" i="15" s="1"/>
  <c r="AK23" i="15" s="1"/>
  <c r="W189" i="15"/>
  <c r="AJ189" i="15" s="1"/>
  <c r="AJ23" i="15" s="1"/>
  <c r="V189" i="15"/>
  <c r="AI189" i="15" s="1"/>
  <c r="AI23" i="15" s="1"/>
  <c r="U189" i="15"/>
  <c r="AH189" i="15" s="1"/>
  <c r="T189" i="15"/>
  <c r="AG189" i="15" s="1"/>
  <c r="S189" i="15"/>
  <c r="AF189" i="15" s="1"/>
  <c r="R189" i="15"/>
  <c r="AE189" i="15" s="1"/>
  <c r="AQ189" i="15" s="1"/>
  <c r="AC186" i="15"/>
  <c r="AP186" i="15" s="1"/>
  <c r="AB186" i="15"/>
  <c r="AO186" i="15" s="1"/>
  <c r="AA186" i="15"/>
  <c r="AN186" i="15" s="1"/>
  <c r="Z186" i="15"/>
  <c r="AM186" i="15" s="1"/>
  <c r="Y186" i="15"/>
  <c r="AL186" i="15" s="1"/>
  <c r="X186" i="15"/>
  <c r="AK186" i="15" s="1"/>
  <c r="W186" i="15"/>
  <c r="AJ186" i="15" s="1"/>
  <c r="V186" i="15"/>
  <c r="AI186" i="15" s="1"/>
  <c r="U186" i="15"/>
  <c r="AH186" i="15" s="1"/>
  <c r="T186" i="15"/>
  <c r="AG186" i="15" s="1"/>
  <c r="S186" i="15"/>
  <c r="AF186" i="15" s="1"/>
  <c r="R186" i="15"/>
  <c r="AE186" i="15" s="1"/>
  <c r="AQ186" i="15" s="1"/>
  <c r="AC185" i="15"/>
  <c r="AP185" i="15" s="1"/>
  <c r="AB185" i="15"/>
  <c r="AO185" i="15" s="1"/>
  <c r="AA185" i="15"/>
  <c r="AN185" i="15" s="1"/>
  <c r="Z185" i="15"/>
  <c r="AM185" i="15" s="1"/>
  <c r="Y185" i="15"/>
  <c r="AL185" i="15" s="1"/>
  <c r="X185" i="15"/>
  <c r="AK185" i="15" s="1"/>
  <c r="W185" i="15"/>
  <c r="AJ185" i="15" s="1"/>
  <c r="V185" i="15"/>
  <c r="AI185" i="15" s="1"/>
  <c r="U185" i="15"/>
  <c r="AH185" i="15" s="1"/>
  <c r="T185" i="15"/>
  <c r="AG185" i="15" s="1"/>
  <c r="S185" i="15"/>
  <c r="AF185" i="15" s="1"/>
  <c r="R185" i="15"/>
  <c r="AE185" i="15" s="1"/>
  <c r="AQ185" i="15" s="1"/>
  <c r="AC184" i="15"/>
  <c r="AP184" i="15" s="1"/>
  <c r="AB184" i="15"/>
  <c r="AO184" i="15" s="1"/>
  <c r="AA184" i="15"/>
  <c r="AN184" i="15" s="1"/>
  <c r="Z184" i="15"/>
  <c r="AM184" i="15" s="1"/>
  <c r="Y184" i="15"/>
  <c r="AL184" i="15" s="1"/>
  <c r="X184" i="15"/>
  <c r="AK184" i="15" s="1"/>
  <c r="W184" i="15"/>
  <c r="AJ184" i="15" s="1"/>
  <c r="V184" i="15"/>
  <c r="AI184" i="15" s="1"/>
  <c r="U184" i="15"/>
  <c r="AH184" i="15" s="1"/>
  <c r="T184" i="15"/>
  <c r="AG184" i="15" s="1"/>
  <c r="S184" i="15"/>
  <c r="AF184" i="15" s="1"/>
  <c r="R184" i="15"/>
  <c r="AE184" i="15" s="1"/>
  <c r="AQ184" i="15" s="1"/>
  <c r="AC183" i="15"/>
  <c r="AP183" i="15" s="1"/>
  <c r="AB183" i="15"/>
  <c r="AO183" i="15" s="1"/>
  <c r="AA183" i="15"/>
  <c r="AN183" i="15" s="1"/>
  <c r="Z183" i="15"/>
  <c r="AM183" i="15" s="1"/>
  <c r="Y183" i="15"/>
  <c r="AL183" i="15" s="1"/>
  <c r="X183" i="15"/>
  <c r="AK183" i="15" s="1"/>
  <c r="W183" i="15"/>
  <c r="AJ183" i="15" s="1"/>
  <c r="V183" i="15"/>
  <c r="AI183" i="15" s="1"/>
  <c r="U183" i="15"/>
  <c r="AH183" i="15" s="1"/>
  <c r="T183" i="15"/>
  <c r="AG183" i="15" s="1"/>
  <c r="S183" i="15"/>
  <c r="AF183" i="15" s="1"/>
  <c r="R183" i="15"/>
  <c r="AE183" i="15" s="1"/>
  <c r="AQ183" i="15" s="1"/>
  <c r="AC182" i="15"/>
  <c r="AP182" i="15" s="1"/>
  <c r="AB182" i="15"/>
  <c r="AO182" i="15" s="1"/>
  <c r="AA182" i="15"/>
  <c r="AN182" i="15" s="1"/>
  <c r="Z182" i="15"/>
  <c r="AM182" i="15" s="1"/>
  <c r="Y182" i="15"/>
  <c r="AL182" i="15" s="1"/>
  <c r="X182" i="15"/>
  <c r="AK182" i="15" s="1"/>
  <c r="W182" i="15"/>
  <c r="AJ182" i="15" s="1"/>
  <c r="V182" i="15"/>
  <c r="AI182" i="15" s="1"/>
  <c r="U182" i="15"/>
  <c r="AH182" i="15" s="1"/>
  <c r="T182" i="15"/>
  <c r="AG182" i="15" s="1"/>
  <c r="S182" i="15"/>
  <c r="AF182" i="15" s="1"/>
  <c r="R182" i="15"/>
  <c r="AE182" i="15" s="1"/>
  <c r="AQ182" i="15" s="1"/>
  <c r="AC181" i="15"/>
  <c r="AP181" i="15" s="1"/>
  <c r="AB181" i="15"/>
  <c r="AO181" i="15" s="1"/>
  <c r="AA181" i="15"/>
  <c r="AN181" i="15" s="1"/>
  <c r="Z181" i="15"/>
  <c r="AM181" i="15" s="1"/>
  <c r="Y181" i="15"/>
  <c r="AL181" i="15" s="1"/>
  <c r="X181" i="15"/>
  <c r="AK181" i="15" s="1"/>
  <c r="W181" i="15"/>
  <c r="AJ181" i="15" s="1"/>
  <c r="V181" i="15"/>
  <c r="AI181" i="15" s="1"/>
  <c r="U181" i="15"/>
  <c r="AH181" i="15" s="1"/>
  <c r="T181" i="15"/>
  <c r="AG181" i="15" s="1"/>
  <c r="S181" i="15"/>
  <c r="AF181" i="15" s="1"/>
  <c r="R181" i="15"/>
  <c r="AE181" i="15" s="1"/>
  <c r="AQ181" i="15" s="1"/>
  <c r="AC180" i="15"/>
  <c r="AP180" i="15" s="1"/>
  <c r="AB180" i="15"/>
  <c r="AO180" i="15" s="1"/>
  <c r="AA180" i="15"/>
  <c r="AN180" i="15" s="1"/>
  <c r="Z180" i="15"/>
  <c r="AM180" i="15" s="1"/>
  <c r="Y180" i="15"/>
  <c r="AL180" i="15" s="1"/>
  <c r="X180" i="15"/>
  <c r="AK180" i="15" s="1"/>
  <c r="W180" i="15"/>
  <c r="AJ180" i="15" s="1"/>
  <c r="V180" i="15"/>
  <c r="AI180" i="15" s="1"/>
  <c r="U180" i="15"/>
  <c r="AH180" i="15" s="1"/>
  <c r="T180" i="15"/>
  <c r="AG180" i="15" s="1"/>
  <c r="S180" i="15"/>
  <c r="AF180" i="15" s="1"/>
  <c r="R180" i="15"/>
  <c r="AE180" i="15" s="1"/>
  <c r="AQ180" i="15" s="1"/>
  <c r="AC179" i="15"/>
  <c r="AP179" i="15" s="1"/>
  <c r="AB179" i="15"/>
  <c r="AO179" i="15" s="1"/>
  <c r="AA179" i="15"/>
  <c r="AN179" i="15" s="1"/>
  <c r="Z179" i="15"/>
  <c r="AM179" i="15" s="1"/>
  <c r="Y179" i="15"/>
  <c r="AL179" i="15" s="1"/>
  <c r="X179" i="15"/>
  <c r="AK179" i="15" s="1"/>
  <c r="W179" i="15"/>
  <c r="AJ179" i="15" s="1"/>
  <c r="V179" i="15"/>
  <c r="AI179" i="15" s="1"/>
  <c r="U179" i="15"/>
  <c r="AH179" i="15" s="1"/>
  <c r="T179" i="15"/>
  <c r="AG179" i="15" s="1"/>
  <c r="S179" i="15"/>
  <c r="AF179" i="15" s="1"/>
  <c r="R179" i="15"/>
  <c r="AE179" i="15" s="1"/>
  <c r="AQ179" i="15" s="1"/>
  <c r="AC178" i="15"/>
  <c r="AP178" i="15" s="1"/>
  <c r="AB178" i="15"/>
  <c r="AO178" i="15" s="1"/>
  <c r="AA178" i="15"/>
  <c r="AN178" i="15" s="1"/>
  <c r="Z178" i="15"/>
  <c r="AM178" i="15" s="1"/>
  <c r="Y178" i="15"/>
  <c r="AL178" i="15" s="1"/>
  <c r="X178" i="15"/>
  <c r="AK178" i="15" s="1"/>
  <c r="W178" i="15"/>
  <c r="AJ178" i="15" s="1"/>
  <c r="V178" i="15"/>
  <c r="AI178" i="15" s="1"/>
  <c r="U178" i="15"/>
  <c r="AH178" i="15" s="1"/>
  <c r="T178" i="15"/>
  <c r="AG178" i="15" s="1"/>
  <c r="S178" i="15"/>
  <c r="AF178" i="15" s="1"/>
  <c r="R178" i="15"/>
  <c r="AE178" i="15" s="1"/>
  <c r="AQ178" i="15" s="1"/>
  <c r="AC177" i="15"/>
  <c r="AP177" i="15" s="1"/>
  <c r="AB177" i="15"/>
  <c r="AO177" i="15" s="1"/>
  <c r="AA177" i="15"/>
  <c r="AN177" i="15" s="1"/>
  <c r="Z177" i="15"/>
  <c r="AM177" i="15" s="1"/>
  <c r="Y177" i="15"/>
  <c r="AL177" i="15" s="1"/>
  <c r="X177" i="15"/>
  <c r="AK177" i="15" s="1"/>
  <c r="W177" i="15"/>
  <c r="AJ177" i="15" s="1"/>
  <c r="V177" i="15"/>
  <c r="AI177" i="15" s="1"/>
  <c r="U177" i="15"/>
  <c r="AH177" i="15" s="1"/>
  <c r="T177" i="15"/>
  <c r="AG177" i="15" s="1"/>
  <c r="S177" i="15"/>
  <c r="AF177" i="15" s="1"/>
  <c r="R177" i="15"/>
  <c r="AE177" i="15" s="1"/>
  <c r="AQ177" i="15" s="1"/>
  <c r="AC176" i="15"/>
  <c r="AP176" i="15" s="1"/>
  <c r="AB176" i="15"/>
  <c r="AO176" i="15" s="1"/>
  <c r="AA176" i="15"/>
  <c r="AN176" i="15" s="1"/>
  <c r="Z176" i="15"/>
  <c r="AM176" i="15" s="1"/>
  <c r="Y176" i="15"/>
  <c r="AL176" i="15" s="1"/>
  <c r="X176" i="15"/>
  <c r="AK176" i="15" s="1"/>
  <c r="W176" i="15"/>
  <c r="AJ176" i="15" s="1"/>
  <c r="V176" i="15"/>
  <c r="AI176" i="15" s="1"/>
  <c r="U176" i="15"/>
  <c r="AH176" i="15" s="1"/>
  <c r="T176" i="15"/>
  <c r="AG176" i="15" s="1"/>
  <c r="S176" i="15"/>
  <c r="AF176" i="15" s="1"/>
  <c r="R176" i="15"/>
  <c r="AE176" i="15" s="1"/>
  <c r="AQ176" i="15" s="1"/>
  <c r="AC175" i="15"/>
  <c r="AP175" i="15" s="1"/>
  <c r="AB175" i="15"/>
  <c r="AO175" i="15" s="1"/>
  <c r="AA175" i="15"/>
  <c r="AN175" i="15" s="1"/>
  <c r="Z175" i="15"/>
  <c r="AM175" i="15" s="1"/>
  <c r="Y175" i="15"/>
  <c r="AL175" i="15" s="1"/>
  <c r="X175" i="15"/>
  <c r="AK175" i="15" s="1"/>
  <c r="W175" i="15"/>
  <c r="AJ175" i="15" s="1"/>
  <c r="V175" i="15"/>
  <c r="AI175" i="15" s="1"/>
  <c r="U175" i="15"/>
  <c r="AH175" i="15" s="1"/>
  <c r="T175" i="15"/>
  <c r="AG175" i="15" s="1"/>
  <c r="S175" i="15"/>
  <c r="AF175" i="15" s="1"/>
  <c r="R175" i="15"/>
  <c r="AE175" i="15" s="1"/>
  <c r="AQ175" i="15" s="1"/>
  <c r="AC174" i="15"/>
  <c r="AP174" i="15" s="1"/>
  <c r="AB174" i="15"/>
  <c r="AO174" i="15" s="1"/>
  <c r="AA174" i="15"/>
  <c r="AN174" i="15" s="1"/>
  <c r="Z174" i="15"/>
  <c r="AM174" i="15" s="1"/>
  <c r="Y174" i="15"/>
  <c r="AL174" i="15" s="1"/>
  <c r="X174" i="15"/>
  <c r="AK174" i="15" s="1"/>
  <c r="W174" i="15"/>
  <c r="AJ174" i="15" s="1"/>
  <c r="V174" i="15"/>
  <c r="AI174" i="15" s="1"/>
  <c r="U174" i="15"/>
  <c r="AH174" i="15" s="1"/>
  <c r="T174" i="15"/>
  <c r="AG174" i="15" s="1"/>
  <c r="S174" i="15"/>
  <c r="AF174" i="15" s="1"/>
  <c r="R174" i="15"/>
  <c r="AE174" i="15" s="1"/>
  <c r="AQ174" i="15" s="1"/>
  <c r="AC173" i="15"/>
  <c r="AP173" i="15" s="1"/>
  <c r="AB173" i="15"/>
  <c r="AO173" i="15" s="1"/>
  <c r="AA173" i="15"/>
  <c r="AN173" i="15" s="1"/>
  <c r="Z173" i="15"/>
  <c r="AM173" i="15" s="1"/>
  <c r="Y173" i="15"/>
  <c r="AL173" i="15" s="1"/>
  <c r="X173" i="15"/>
  <c r="AK173" i="15" s="1"/>
  <c r="W173" i="15"/>
  <c r="AJ173" i="15" s="1"/>
  <c r="V173" i="15"/>
  <c r="AI173" i="15" s="1"/>
  <c r="U173" i="15"/>
  <c r="AH173" i="15" s="1"/>
  <c r="T173" i="15"/>
  <c r="AG173" i="15" s="1"/>
  <c r="S173" i="15"/>
  <c r="AF173" i="15" s="1"/>
  <c r="R173" i="15"/>
  <c r="AE173" i="15" s="1"/>
  <c r="AQ173" i="15" s="1"/>
  <c r="AC172" i="15"/>
  <c r="AP172" i="15" s="1"/>
  <c r="AB172" i="15"/>
  <c r="AO172" i="15" s="1"/>
  <c r="AA172" i="15"/>
  <c r="AN172" i="15" s="1"/>
  <c r="Z172" i="15"/>
  <c r="AM172" i="15" s="1"/>
  <c r="Y172" i="15"/>
  <c r="AL172" i="15" s="1"/>
  <c r="X172" i="15"/>
  <c r="AK172" i="15" s="1"/>
  <c r="W172" i="15"/>
  <c r="AJ172" i="15" s="1"/>
  <c r="V172" i="15"/>
  <c r="AI172" i="15" s="1"/>
  <c r="U172" i="15"/>
  <c r="AH172" i="15" s="1"/>
  <c r="T172" i="15"/>
  <c r="AG172" i="15" s="1"/>
  <c r="S172" i="15"/>
  <c r="AF172" i="15" s="1"/>
  <c r="R172" i="15"/>
  <c r="AE172" i="15" s="1"/>
  <c r="AQ172" i="15" s="1"/>
  <c r="U167" i="15"/>
  <c r="T167" i="15"/>
  <c r="S167" i="15"/>
  <c r="R167" i="15"/>
  <c r="Q167" i="15"/>
  <c r="P167" i="15"/>
  <c r="N167" i="15"/>
  <c r="M167" i="15"/>
  <c r="L167" i="15"/>
  <c r="K167" i="15"/>
  <c r="J167" i="15"/>
  <c r="I167" i="15"/>
  <c r="H167" i="15"/>
  <c r="G167" i="15"/>
  <c r="F167" i="15"/>
  <c r="E167" i="15"/>
  <c r="D167" i="15"/>
  <c r="U165" i="15"/>
  <c r="U169" i="15" s="1"/>
  <c r="T165" i="15"/>
  <c r="S165" i="15"/>
  <c r="R165" i="15"/>
  <c r="Q165" i="15"/>
  <c r="Q169" i="15" s="1"/>
  <c r="P165" i="15"/>
  <c r="N165" i="15"/>
  <c r="M165" i="15"/>
  <c r="L165" i="15"/>
  <c r="L169" i="15" s="1"/>
  <c r="K165" i="15"/>
  <c r="J165" i="15"/>
  <c r="I165" i="15"/>
  <c r="H165" i="15"/>
  <c r="H169" i="15" s="1"/>
  <c r="G165" i="15"/>
  <c r="F165" i="15"/>
  <c r="E165" i="15"/>
  <c r="D165" i="15"/>
  <c r="D169" i="15" s="1"/>
  <c r="O164" i="15"/>
  <c r="C164" i="15"/>
  <c r="O163" i="15"/>
  <c r="C163" i="15"/>
  <c r="AC162" i="15"/>
  <c r="AP162" i="15" s="1"/>
  <c r="O162" i="15"/>
  <c r="C162" i="15"/>
  <c r="AC161" i="15"/>
  <c r="AP161" i="15" s="1"/>
  <c r="O161" i="15"/>
  <c r="C161" i="15"/>
  <c r="AC160" i="15"/>
  <c r="AP160" i="15" s="1"/>
  <c r="O160" i="15"/>
  <c r="C160" i="15"/>
  <c r="AC159" i="15"/>
  <c r="AP159" i="15" s="1"/>
  <c r="O159" i="15"/>
  <c r="C159" i="15"/>
  <c r="AC158" i="15"/>
  <c r="AP158" i="15" s="1"/>
  <c r="O158" i="15"/>
  <c r="C158" i="15"/>
  <c r="AC157" i="15"/>
  <c r="AP157" i="15" s="1"/>
  <c r="O157" i="15"/>
  <c r="C157" i="15"/>
  <c r="AC156" i="15"/>
  <c r="AP156" i="15" s="1"/>
  <c r="O156" i="15"/>
  <c r="C156" i="15"/>
  <c r="AC155" i="15"/>
  <c r="AP155" i="15" s="1"/>
  <c r="O155" i="15"/>
  <c r="C155" i="15"/>
  <c r="AC154" i="15"/>
  <c r="AP154" i="15" s="1"/>
  <c r="O154" i="15"/>
  <c r="C154" i="15"/>
  <c r="AC153" i="15"/>
  <c r="AP153" i="15" s="1"/>
  <c r="O153" i="15"/>
  <c r="C153" i="15"/>
  <c r="AC152" i="15"/>
  <c r="AP152" i="15" s="1"/>
  <c r="O152" i="15"/>
  <c r="C152" i="15"/>
  <c r="AC151" i="15"/>
  <c r="AP151" i="15" s="1"/>
  <c r="O151" i="15"/>
  <c r="C151" i="15"/>
  <c r="AC150" i="15"/>
  <c r="AP150" i="15" s="1"/>
  <c r="O150" i="15"/>
  <c r="C150" i="15"/>
  <c r="AC149" i="15"/>
  <c r="AP149" i="15" s="1"/>
  <c r="O149" i="15"/>
  <c r="C149" i="15"/>
  <c r="AC148" i="15"/>
  <c r="AP148" i="15" s="1"/>
  <c r="O148" i="15"/>
  <c r="C148" i="15"/>
  <c r="AC147" i="15"/>
  <c r="AP147" i="15" s="1"/>
  <c r="O147" i="15"/>
  <c r="C147" i="15"/>
  <c r="AC146" i="15"/>
  <c r="AP146" i="15" s="1"/>
  <c r="O146" i="15"/>
  <c r="C146" i="15"/>
  <c r="AC145" i="15"/>
  <c r="AP145" i="15" s="1"/>
  <c r="O145" i="15"/>
  <c r="C145" i="15"/>
  <c r="AC144" i="15"/>
  <c r="AP144" i="15" s="1"/>
  <c r="O144" i="15"/>
  <c r="C144" i="15"/>
  <c r="AC143" i="15"/>
  <c r="AP143" i="15" s="1"/>
  <c r="O143" i="15"/>
  <c r="C143" i="15"/>
  <c r="AC142" i="15"/>
  <c r="AP142" i="15" s="1"/>
  <c r="O142" i="15"/>
  <c r="C142" i="15"/>
  <c r="AP141" i="15"/>
  <c r="AC141" i="15"/>
  <c r="O141" i="15"/>
  <c r="C141" i="15"/>
  <c r="AC140" i="15"/>
  <c r="AP140" i="15" s="1"/>
  <c r="O140" i="15"/>
  <c r="C140" i="15"/>
  <c r="AC139" i="15"/>
  <c r="AP139" i="15" s="1"/>
  <c r="O139" i="15"/>
  <c r="C139" i="15"/>
  <c r="AC138" i="15"/>
  <c r="AP138" i="15" s="1"/>
  <c r="O138" i="15"/>
  <c r="C138" i="15"/>
  <c r="AC137" i="15"/>
  <c r="AP137" i="15" s="1"/>
  <c r="O137" i="15"/>
  <c r="C137" i="15"/>
  <c r="AC136" i="15"/>
  <c r="AP136" i="15" s="1"/>
  <c r="O136" i="15"/>
  <c r="C136" i="15"/>
  <c r="AC135" i="15"/>
  <c r="AP135" i="15" s="1"/>
  <c r="O135" i="15"/>
  <c r="C135" i="15"/>
  <c r="AC134" i="15"/>
  <c r="AP134" i="15" s="1"/>
  <c r="O134" i="15"/>
  <c r="C134" i="15"/>
  <c r="AC133" i="15"/>
  <c r="AP133" i="15" s="1"/>
  <c r="O133" i="15"/>
  <c r="C133" i="15"/>
  <c r="AC132" i="15"/>
  <c r="AP132" i="15" s="1"/>
  <c r="O132" i="15"/>
  <c r="C132" i="15"/>
  <c r="AC131" i="15"/>
  <c r="AP131" i="15" s="1"/>
  <c r="O131" i="15"/>
  <c r="C131" i="15"/>
  <c r="AC130" i="15"/>
  <c r="AP130" i="15" s="1"/>
  <c r="O130" i="15"/>
  <c r="C130" i="15"/>
  <c r="AC129" i="15"/>
  <c r="AP129" i="15" s="1"/>
  <c r="O129" i="15"/>
  <c r="C129" i="15"/>
  <c r="AC128" i="15"/>
  <c r="AP128" i="15" s="1"/>
  <c r="O128" i="15"/>
  <c r="C128" i="15"/>
  <c r="AC127" i="15"/>
  <c r="AP127" i="15" s="1"/>
  <c r="O127" i="15"/>
  <c r="C127" i="15"/>
  <c r="AP126" i="15"/>
  <c r="AC126" i="15"/>
  <c r="O126" i="15"/>
  <c r="C126" i="15"/>
  <c r="AC125" i="15"/>
  <c r="AP125" i="15" s="1"/>
  <c r="O125" i="15"/>
  <c r="C125" i="15"/>
  <c r="AC124" i="15"/>
  <c r="AP124" i="15" s="1"/>
  <c r="O124" i="15"/>
  <c r="C124" i="15"/>
  <c r="AC123" i="15"/>
  <c r="AP123" i="15" s="1"/>
  <c r="O123" i="15"/>
  <c r="C123" i="15"/>
  <c r="AC122" i="15"/>
  <c r="AP122" i="15" s="1"/>
  <c r="O122" i="15"/>
  <c r="C122" i="15"/>
  <c r="AC121" i="15"/>
  <c r="AP121" i="15" s="1"/>
  <c r="O121" i="15"/>
  <c r="C121" i="15"/>
  <c r="AC120" i="15"/>
  <c r="AP120" i="15" s="1"/>
  <c r="O120" i="15"/>
  <c r="C120" i="15"/>
  <c r="AC119" i="15"/>
  <c r="AP119" i="15" s="1"/>
  <c r="O119" i="15"/>
  <c r="C119" i="15"/>
  <c r="AC118" i="15"/>
  <c r="AP118" i="15" s="1"/>
  <c r="O118" i="15"/>
  <c r="C118" i="15"/>
  <c r="AC117" i="15"/>
  <c r="AP117" i="15" s="1"/>
  <c r="O117" i="15"/>
  <c r="C117" i="15"/>
  <c r="AC116" i="15"/>
  <c r="AP116" i="15" s="1"/>
  <c r="O116" i="15"/>
  <c r="C116" i="15"/>
  <c r="AC115" i="15"/>
  <c r="AP115" i="15" s="1"/>
  <c r="O115" i="15"/>
  <c r="C115" i="15"/>
  <c r="AC114" i="15"/>
  <c r="AP114" i="15" s="1"/>
  <c r="O114" i="15"/>
  <c r="C114" i="15"/>
  <c r="AC113" i="15"/>
  <c r="AP113" i="15" s="1"/>
  <c r="O113" i="15"/>
  <c r="C113" i="15"/>
  <c r="AC112" i="15"/>
  <c r="AP112" i="15" s="1"/>
  <c r="O112" i="15"/>
  <c r="C112" i="15"/>
  <c r="AC111" i="15"/>
  <c r="AP111" i="15" s="1"/>
  <c r="O111" i="15"/>
  <c r="C111" i="15"/>
  <c r="AC110" i="15"/>
  <c r="AP110" i="15" s="1"/>
  <c r="O110" i="15"/>
  <c r="C110" i="15"/>
  <c r="AC109" i="15"/>
  <c r="AP109" i="15" s="1"/>
  <c r="O109" i="15"/>
  <c r="C109" i="15"/>
  <c r="AC108" i="15"/>
  <c r="AP108" i="15" s="1"/>
  <c r="O108" i="15"/>
  <c r="C108" i="15"/>
  <c r="AC107" i="15"/>
  <c r="AP107" i="15" s="1"/>
  <c r="O107" i="15"/>
  <c r="C107" i="15"/>
  <c r="AC106" i="15"/>
  <c r="AP106" i="15" s="1"/>
  <c r="O106" i="15"/>
  <c r="C106" i="15"/>
  <c r="AC105" i="15"/>
  <c r="AP105" i="15" s="1"/>
  <c r="O105" i="15"/>
  <c r="C105" i="15"/>
  <c r="AC104" i="15"/>
  <c r="AP104" i="15" s="1"/>
  <c r="O104" i="15"/>
  <c r="C104" i="15"/>
  <c r="AC103" i="15"/>
  <c r="AP103" i="15" s="1"/>
  <c r="O103" i="15"/>
  <c r="C103" i="15"/>
  <c r="AP102" i="15"/>
  <c r="AC102" i="15"/>
  <c r="O102" i="15"/>
  <c r="C102" i="15"/>
  <c r="AC101" i="15"/>
  <c r="AP101" i="15" s="1"/>
  <c r="O101" i="15"/>
  <c r="C101" i="15"/>
  <c r="AC100" i="15"/>
  <c r="AP100" i="15" s="1"/>
  <c r="O100" i="15"/>
  <c r="C100" i="15"/>
  <c r="AC99" i="15"/>
  <c r="AP99" i="15" s="1"/>
  <c r="O99" i="15"/>
  <c r="C99" i="15"/>
  <c r="AC98" i="15"/>
  <c r="AP98" i="15" s="1"/>
  <c r="O98" i="15"/>
  <c r="C98" i="15"/>
  <c r="AC97" i="15"/>
  <c r="AP97" i="15" s="1"/>
  <c r="O97" i="15"/>
  <c r="C97" i="15"/>
  <c r="AC96" i="15"/>
  <c r="AP96" i="15" s="1"/>
  <c r="O96" i="15"/>
  <c r="C96" i="15"/>
  <c r="AC95" i="15"/>
  <c r="AP95" i="15" s="1"/>
  <c r="O95" i="15"/>
  <c r="C95" i="15"/>
  <c r="AC94" i="15"/>
  <c r="AP94" i="15" s="1"/>
  <c r="O94" i="15"/>
  <c r="C94" i="15"/>
  <c r="AC93" i="15"/>
  <c r="AP93" i="15" s="1"/>
  <c r="O93" i="15"/>
  <c r="C93" i="15"/>
  <c r="AC92" i="15"/>
  <c r="AP92" i="15" s="1"/>
  <c r="O92" i="15"/>
  <c r="C92" i="15"/>
  <c r="AC91" i="15"/>
  <c r="AP91" i="15" s="1"/>
  <c r="O91" i="15"/>
  <c r="C91" i="15"/>
  <c r="AC90" i="15"/>
  <c r="AP90" i="15" s="1"/>
  <c r="O90" i="15"/>
  <c r="C90" i="15"/>
  <c r="AC89" i="15"/>
  <c r="AP89" i="15" s="1"/>
  <c r="O89" i="15"/>
  <c r="C89" i="15"/>
  <c r="AC88" i="15"/>
  <c r="AP88" i="15" s="1"/>
  <c r="O88" i="15"/>
  <c r="C88" i="15"/>
  <c r="AC87" i="15"/>
  <c r="AP87" i="15" s="1"/>
  <c r="O87" i="15"/>
  <c r="C87" i="15"/>
  <c r="AC86" i="15"/>
  <c r="AP86" i="15" s="1"/>
  <c r="O86" i="15"/>
  <c r="C86" i="15"/>
  <c r="AC85" i="15"/>
  <c r="AP85" i="15" s="1"/>
  <c r="O85" i="15"/>
  <c r="C85" i="15"/>
  <c r="AC84" i="15"/>
  <c r="AP84" i="15" s="1"/>
  <c r="O84" i="15"/>
  <c r="C84" i="15"/>
  <c r="AC83" i="15"/>
  <c r="AP83" i="15" s="1"/>
  <c r="O83" i="15"/>
  <c r="C83" i="15"/>
  <c r="AC82" i="15"/>
  <c r="AP82" i="15" s="1"/>
  <c r="O82" i="15"/>
  <c r="C82" i="15"/>
  <c r="AC81" i="15"/>
  <c r="AP81" i="15" s="1"/>
  <c r="O81" i="15"/>
  <c r="C81" i="15"/>
  <c r="AC80" i="15"/>
  <c r="AP80" i="15" s="1"/>
  <c r="O80" i="15"/>
  <c r="C80" i="15"/>
  <c r="AC79" i="15"/>
  <c r="AP79" i="15" s="1"/>
  <c r="O79" i="15"/>
  <c r="C79" i="15"/>
  <c r="AC78" i="15"/>
  <c r="AP78" i="15" s="1"/>
  <c r="O78" i="15"/>
  <c r="C78" i="15"/>
  <c r="AC77" i="15"/>
  <c r="AP77" i="15" s="1"/>
  <c r="O77" i="15"/>
  <c r="C77" i="15"/>
  <c r="AC76" i="15"/>
  <c r="AP76" i="15" s="1"/>
  <c r="O76" i="15"/>
  <c r="C76" i="15"/>
  <c r="AC75" i="15"/>
  <c r="AP75" i="15" s="1"/>
  <c r="O75" i="15"/>
  <c r="C75" i="15"/>
  <c r="AC74" i="15"/>
  <c r="AP74" i="15" s="1"/>
  <c r="O74" i="15"/>
  <c r="C74" i="15"/>
  <c r="AC73" i="15"/>
  <c r="AP73" i="15" s="1"/>
  <c r="O73" i="15"/>
  <c r="C73" i="15"/>
  <c r="AC72" i="15"/>
  <c r="AP72" i="15" s="1"/>
  <c r="O72" i="15"/>
  <c r="C72" i="15"/>
  <c r="AC71" i="15"/>
  <c r="AX71" i="15" s="1"/>
  <c r="O71" i="15"/>
  <c r="C71" i="15"/>
  <c r="AC70" i="15"/>
  <c r="AP70" i="15" s="1"/>
  <c r="O70" i="15"/>
  <c r="C70" i="15"/>
  <c r="AB69" i="15"/>
  <c r="AC69" i="15" s="1"/>
  <c r="AP69" i="15" s="1"/>
  <c r="O69" i="15"/>
  <c r="C69" i="15"/>
  <c r="AB68" i="15"/>
  <c r="AC68" i="15" s="1"/>
  <c r="AE68" i="15" s="1"/>
  <c r="O68" i="15"/>
  <c r="C68" i="15"/>
  <c r="AG67" i="15"/>
  <c r="AC67" i="15"/>
  <c r="AB67" i="15"/>
  <c r="O67" i="15"/>
  <c r="C67" i="15"/>
  <c r="AC66" i="15"/>
  <c r="AP66" i="15" s="1"/>
  <c r="O66" i="15"/>
  <c r="C66" i="15"/>
  <c r="AC65" i="15"/>
  <c r="AW65" i="15" s="1"/>
  <c r="O65" i="15"/>
  <c r="C65" i="15"/>
  <c r="AC64" i="15"/>
  <c r="AX64" i="15" s="1"/>
  <c r="O64" i="15"/>
  <c r="C64" i="15"/>
  <c r="AC63" i="15"/>
  <c r="AP63" i="15" s="1"/>
  <c r="O63" i="15"/>
  <c r="C63" i="15"/>
  <c r="AC62" i="15"/>
  <c r="AX63" i="15" s="1"/>
  <c r="O62" i="15"/>
  <c r="C62" i="15"/>
  <c r="AC61" i="15"/>
  <c r="AX61" i="15" s="1"/>
  <c r="O61" i="15"/>
  <c r="C61" i="15"/>
  <c r="AC60" i="15"/>
  <c r="O60" i="15"/>
  <c r="C60" i="15"/>
  <c r="AC59" i="15"/>
  <c r="AX59" i="15" s="1"/>
  <c r="O59" i="15"/>
  <c r="C59" i="15"/>
  <c r="AC58" i="15"/>
  <c r="O58" i="15"/>
  <c r="C58" i="15"/>
  <c r="AC57" i="15"/>
  <c r="AP57" i="15" s="1"/>
  <c r="O57" i="15"/>
  <c r="C57" i="15"/>
  <c r="AC56" i="15"/>
  <c r="O56" i="15"/>
  <c r="C56" i="15"/>
  <c r="R16" i="15" s="1"/>
  <c r="AE16" i="15" s="1"/>
  <c r="AQ16" i="15" s="1"/>
  <c r="AC55" i="15"/>
  <c r="AP55" i="15" s="1"/>
  <c r="O55" i="15"/>
  <c r="C55" i="15"/>
  <c r="AC54" i="15"/>
  <c r="AW54" i="15" s="1"/>
  <c r="O54" i="15"/>
  <c r="C54" i="15"/>
  <c r="AC53" i="15"/>
  <c r="AW53" i="15" s="1"/>
  <c r="O53" i="15"/>
  <c r="C53" i="15"/>
  <c r="AC52" i="15"/>
  <c r="AW52" i="15" s="1"/>
  <c r="O52" i="15"/>
  <c r="C52" i="15"/>
  <c r="AC51" i="15"/>
  <c r="O51" i="15"/>
  <c r="C51" i="15"/>
  <c r="AC50" i="15"/>
  <c r="O50" i="15"/>
  <c r="C50" i="15"/>
  <c r="AC49" i="15"/>
  <c r="AX49" i="15" s="1"/>
  <c r="O49" i="15"/>
  <c r="C49" i="15"/>
  <c r="AC48" i="15"/>
  <c r="O48" i="15"/>
  <c r="C48" i="15"/>
  <c r="AC47" i="15"/>
  <c r="O47" i="15"/>
  <c r="C47" i="15"/>
  <c r="AE46" i="15"/>
  <c r="AC46" i="15"/>
  <c r="AX46" i="15" s="1"/>
  <c r="O46" i="15"/>
  <c r="C46" i="15"/>
  <c r="AC45" i="15"/>
  <c r="AP45" i="15" s="1"/>
  <c r="O45" i="15"/>
  <c r="C45" i="15"/>
  <c r="AB44" i="15"/>
  <c r="AC44" i="15" s="1"/>
  <c r="O44" i="15"/>
  <c r="C44" i="15"/>
  <c r="AC43" i="15"/>
  <c r="AP43" i="15" s="1"/>
  <c r="O43" i="15"/>
  <c r="C43" i="15"/>
  <c r="AB42" i="15"/>
  <c r="AC42" i="15" s="1"/>
  <c r="O42" i="15"/>
  <c r="C42" i="15"/>
  <c r="R10" i="15" s="1"/>
  <c r="AE10" i="15" s="1"/>
  <c r="AQ10" i="15" s="1"/>
  <c r="AC41" i="15"/>
  <c r="AP41" i="15" s="1"/>
  <c r="O41" i="15"/>
  <c r="C41" i="15"/>
  <c r="AB40" i="15"/>
  <c r="AC40" i="15" s="1"/>
  <c r="AP40" i="15" s="1"/>
  <c r="O40" i="15"/>
  <c r="C40" i="15"/>
  <c r="AB39" i="15"/>
  <c r="AC39" i="15" s="1"/>
  <c r="AP39" i="15" s="1"/>
  <c r="O39" i="15"/>
  <c r="AR17" i="15" s="1"/>
  <c r="C39" i="15"/>
  <c r="AB38" i="15"/>
  <c r="AC38" i="15" s="1"/>
  <c r="AP38" i="15" s="1"/>
  <c r="O38" i="15"/>
  <c r="C38" i="15"/>
  <c r="R17" i="15" s="1"/>
  <c r="AE17" i="15" s="1"/>
  <c r="AQ17" i="15" s="1"/>
  <c r="AC37" i="15"/>
  <c r="AP37" i="15" s="1"/>
  <c r="O37" i="15"/>
  <c r="C37" i="15"/>
  <c r="AC36" i="15"/>
  <c r="AP36" i="15" s="1"/>
  <c r="O36" i="15"/>
  <c r="C36" i="15"/>
  <c r="AC35" i="15"/>
  <c r="AP35" i="15" s="1"/>
  <c r="O35" i="15"/>
  <c r="C35" i="15"/>
  <c r="AQ31" i="15"/>
  <c r="Z31" i="15"/>
  <c r="Y31" i="15"/>
  <c r="X31" i="15"/>
  <c r="W31" i="15"/>
  <c r="V31" i="15"/>
  <c r="U31" i="15"/>
  <c r="T31" i="15"/>
  <c r="S31" i="15"/>
  <c r="R31" i="15"/>
  <c r="Q31" i="15"/>
  <c r="P31" i="15"/>
  <c r="P30" i="15"/>
  <c r="AZ28" i="15"/>
  <c r="BA27" i="15"/>
  <c r="AZ27" i="15"/>
  <c r="AS27" i="15"/>
  <c r="AT27" i="15" s="1"/>
  <c r="AG27" i="15"/>
  <c r="AB27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C26" i="15"/>
  <c r="AP26" i="15" s="1"/>
  <c r="AB26" i="15"/>
  <c r="AO26" i="15" s="1"/>
  <c r="AA26" i="15"/>
  <c r="AN26" i="15" s="1"/>
  <c r="Z26" i="15"/>
  <c r="AM26" i="15" s="1"/>
  <c r="Y26" i="15"/>
  <c r="AL26" i="15" s="1"/>
  <c r="X26" i="15"/>
  <c r="AK26" i="15" s="1"/>
  <c r="W26" i="15"/>
  <c r="AJ26" i="15" s="1"/>
  <c r="V26" i="15"/>
  <c r="AI26" i="15" s="1"/>
  <c r="U26" i="15"/>
  <c r="AH26" i="15" s="1"/>
  <c r="T26" i="15"/>
  <c r="AG26" i="15" s="1"/>
  <c r="S26" i="15"/>
  <c r="AF26" i="15" s="1"/>
  <c r="R26" i="15"/>
  <c r="AE26" i="15" s="1"/>
  <c r="AQ26" i="15" s="1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C25" i="15"/>
  <c r="AP25" i="15" s="1"/>
  <c r="AB25" i="15"/>
  <c r="AO25" i="15" s="1"/>
  <c r="AA25" i="15"/>
  <c r="AN25" i="15" s="1"/>
  <c r="Z25" i="15"/>
  <c r="AM25" i="15" s="1"/>
  <c r="Y25" i="15"/>
  <c r="AL25" i="15" s="1"/>
  <c r="X25" i="15"/>
  <c r="AK25" i="15" s="1"/>
  <c r="W25" i="15"/>
  <c r="AJ25" i="15" s="1"/>
  <c r="V25" i="15"/>
  <c r="AI25" i="15" s="1"/>
  <c r="U25" i="15"/>
  <c r="AH25" i="15" s="1"/>
  <c r="T25" i="15"/>
  <c r="AG25" i="15" s="1"/>
  <c r="S25" i="15"/>
  <c r="AF25" i="15" s="1"/>
  <c r="R25" i="15"/>
  <c r="AE25" i="15" s="1"/>
  <c r="AQ25" i="15" s="1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C24" i="15"/>
  <c r="AP24" i="15" s="1"/>
  <c r="AB24" i="15"/>
  <c r="AO24" i="15" s="1"/>
  <c r="AA24" i="15"/>
  <c r="AN24" i="15" s="1"/>
  <c r="Z24" i="15"/>
  <c r="AM24" i="15" s="1"/>
  <c r="Y24" i="15"/>
  <c r="AL24" i="15" s="1"/>
  <c r="X24" i="15"/>
  <c r="AK24" i="15" s="1"/>
  <c r="W24" i="15"/>
  <c r="AJ24" i="15" s="1"/>
  <c r="V24" i="15"/>
  <c r="AI24" i="15" s="1"/>
  <c r="U24" i="15"/>
  <c r="AH24" i="15" s="1"/>
  <c r="T24" i="15"/>
  <c r="AG24" i="15" s="1"/>
  <c r="S24" i="15"/>
  <c r="AF24" i="15" s="1"/>
  <c r="R24" i="15"/>
  <c r="AE24" i="15" s="1"/>
  <c r="AQ24" i="15" s="1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P23" i="15"/>
  <c r="AN23" i="15"/>
  <c r="AL23" i="15"/>
  <c r="AH23" i="15"/>
  <c r="AG23" i="15"/>
  <c r="AF23" i="15"/>
  <c r="AC23" i="15"/>
  <c r="AA23" i="15"/>
  <c r="Y23" i="15"/>
  <c r="W23" i="15"/>
  <c r="U23" i="15"/>
  <c r="T23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C22" i="15"/>
  <c r="AP22" i="15" s="1"/>
  <c r="AB22" i="15"/>
  <c r="AO22" i="15" s="1"/>
  <c r="AA22" i="15"/>
  <c r="AN22" i="15" s="1"/>
  <c r="Z22" i="15"/>
  <c r="AM22" i="15" s="1"/>
  <c r="Y22" i="15"/>
  <c r="AL22" i="15" s="1"/>
  <c r="X22" i="15"/>
  <c r="AK22" i="15" s="1"/>
  <c r="W22" i="15"/>
  <c r="AJ22" i="15" s="1"/>
  <c r="V22" i="15"/>
  <c r="AI22" i="15" s="1"/>
  <c r="U22" i="15"/>
  <c r="AH22" i="15" s="1"/>
  <c r="T22" i="15"/>
  <c r="AG22" i="15" s="1"/>
  <c r="S22" i="15"/>
  <c r="AF22" i="15" s="1"/>
  <c r="R22" i="15"/>
  <c r="AE22" i="15" s="1"/>
  <c r="AQ22" i="15" s="1"/>
  <c r="BC21" i="15"/>
  <c r="BB21" i="15"/>
  <c r="BA21" i="15"/>
  <c r="AZ21" i="15"/>
  <c r="AY21" i="15"/>
  <c r="AX21" i="15"/>
  <c r="AW21" i="15"/>
  <c r="AV21" i="15"/>
  <c r="AU21" i="15"/>
  <c r="AT21" i="15"/>
  <c r="AS21" i="15"/>
  <c r="AC21" i="15"/>
  <c r="AP21" i="15" s="1"/>
  <c r="M93" i="9" s="1"/>
  <c r="AB21" i="15"/>
  <c r="AO21" i="15" s="1"/>
  <c r="AA21" i="15"/>
  <c r="AN21" i="15" s="1"/>
  <c r="Z21" i="15"/>
  <c r="AM21" i="15" s="1"/>
  <c r="Y21" i="15"/>
  <c r="AL21" i="15" s="1"/>
  <c r="X21" i="15"/>
  <c r="AK21" i="15" s="1"/>
  <c r="W21" i="15"/>
  <c r="AJ21" i="15" s="1"/>
  <c r="V21" i="15"/>
  <c r="AI21" i="15" s="1"/>
  <c r="U21" i="15"/>
  <c r="AH21" i="15" s="1"/>
  <c r="T21" i="15"/>
  <c r="AG21" i="15" s="1"/>
  <c r="S21" i="15"/>
  <c r="AF21" i="15" s="1"/>
  <c r="C21" i="15"/>
  <c r="BC20" i="15"/>
  <c r="BB20" i="15"/>
  <c r="BA20" i="15"/>
  <c r="AZ20" i="15"/>
  <c r="AY20" i="15"/>
  <c r="AX20" i="15"/>
  <c r="AW20" i="15"/>
  <c r="AV20" i="15"/>
  <c r="AU20" i="15"/>
  <c r="AT20" i="15"/>
  <c r="AS20" i="15"/>
  <c r="AC20" i="15"/>
  <c r="AP20" i="15" s="1"/>
  <c r="AB20" i="15"/>
  <c r="AO20" i="15" s="1"/>
  <c r="AA20" i="15"/>
  <c r="AN20" i="15" s="1"/>
  <c r="Z20" i="15"/>
  <c r="AM20" i="15" s="1"/>
  <c r="Y20" i="15"/>
  <c r="AL20" i="15" s="1"/>
  <c r="X20" i="15"/>
  <c r="AK20" i="15" s="1"/>
  <c r="W20" i="15"/>
  <c r="AJ20" i="15" s="1"/>
  <c r="V20" i="15"/>
  <c r="AI20" i="15" s="1"/>
  <c r="U20" i="15"/>
  <c r="AH20" i="15" s="1"/>
  <c r="T20" i="15"/>
  <c r="AG20" i="15" s="1"/>
  <c r="S20" i="15"/>
  <c r="AF20" i="15" s="1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C19" i="15"/>
  <c r="AP19" i="15" s="1"/>
  <c r="AB19" i="15"/>
  <c r="AO19" i="15" s="1"/>
  <c r="AA19" i="15"/>
  <c r="AN19" i="15" s="1"/>
  <c r="Z19" i="15"/>
  <c r="AM19" i="15" s="1"/>
  <c r="Y19" i="15"/>
  <c r="AL19" i="15" s="1"/>
  <c r="X19" i="15"/>
  <c r="AK19" i="15" s="1"/>
  <c r="W19" i="15"/>
  <c r="AJ19" i="15" s="1"/>
  <c r="V19" i="15"/>
  <c r="AI19" i="15" s="1"/>
  <c r="U19" i="15"/>
  <c r="AH19" i="15" s="1"/>
  <c r="T19" i="15"/>
  <c r="AG19" i="15" s="1"/>
  <c r="S19" i="15"/>
  <c r="AF19" i="15" s="1"/>
  <c r="R19" i="15"/>
  <c r="AE19" i="15" s="1"/>
  <c r="AQ19" i="15" s="1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P18" i="15"/>
  <c r="AO18" i="15"/>
  <c r="AN18" i="15"/>
  <c r="AM18" i="15"/>
  <c r="AL18" i="15"/>
  <c r="AK18" i="15"/>
  <c r="AJ18" i="15"/>
  <c r="AH18" i="15"/>
  <c r="AG18" i="15"/>
  <c r="AF18" i="15"/>
  <c r="AE18" i="15"/>
  <c r="AC18" i="15"/>
  <c r="AB18" i="15"/>
  <c r="AA18" i="15"/>
  <c r="Y18" i="15"/>
  <c r="X18" i="15"/>
  <c r="W18" i="15"/>
  <c r="V18" i="15"/>
  <c r="U18" i="15"/>
  <c r="T18" i="15"/>
  <c r="S18" i="15"/>
  <c r="BC17" i="15"/>
  <c r="BB17" i="15"/>
  <c r="BA17" i="15"/>
  <c r="AZ17" i="15"/>
  <c r="AY17" i="15"/>
  <c r="AX17" i="15"/>
  <c r="AW17" i="15"/>
  <c r="AV17" i="15"/>
  <c r="AU17" i="15"/>
  <c r="AT17" i="15"/>
  <c r="AS17" i="15"/>
  <c r="AC17" i="15"/>
  <c r="AP17" i="15" s="1"/>
  <c r="AB17" i="15"/>
  <c r="AO17" i="15" s="1"/>
  <c r="AA17" i="15"/>
  <c r="AN17" i="15" s="1"/>
  <c r="Z17" i="15"/>
  <c r="AM17" i="15" s="1"/>
  <c r="Y17" i="15"/>
  <c r="AL17" i="15" s="1"/>
  <c r="X17" i="15"/>
  <c r="AK17" i="15" s="1"/>
  <c r="W17" i="15"/>
  <c r="AJ17" i="15" s="1"/>
  <c r="V17" i="15"/>
  <c r="AI17" i="15" s="1"/>
  <c r="U17" i="15"/>
  <c r="AH17" i="15" s="1"/>
  <c r="T17" i="15"/>
  <c r="AG17" i="15" s="1"/>
  <c r="S17" i="15"/>
  <c r="AF17" i="15" s="1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C16" i="15"/>
  <c r="AP16" i="15" s="1"/>
  <c r="AB16" i="15"/>
  <c r="AO16" i="15" s="1"/>
  <c r="AA16" i="15"/>
  <c r="AN16" i="15" s="1"/>
  <c r="Z16" i="15"/>
  <c r="AM16" i="15" s="1"/>
  <c r="Y16" i="15"/>
  <c r="AL16" i="15" s="1"/>
  <c r="X16" i="15"/>
  <c r="AK16" i="15" s="1"/>
  <c r="W16" i="15"/>
  <c r="AJ16" i="15" s="1"/>
  <c r="V16" i="15"/>
  <c r="AI16" i="15" s="1"/>
  <c r="U16" i="15"/>
  <c r="AH16" i="15" s="1"/>
  <c r="T16" i="15"/>
  <c r="AG16" i="15" s="1"/>
  <c r="S16" i="15"/>
  <c r="AF16" i="15" s="1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C15" i="15"/>
  <c r="AP15" i="15" s="1"/>
  <c r="AB15" i="15"/>
  <c r="AO15" i="15" s="1"/>
  <c r="AA15" i="15"/>
  <c r="AN15" i="15" s="1"/>
  <c r="Z15" i="15"/>
  <c r="AM15" i="15" s="1"/>
  <c r="Y15" i="15"/>
  <c r="AL15" i="15" s="1"/>
  <c r="X15" i="15"/>
  <c r="AK15" i="15" s="1"/>
  <c r="W15" i="15"/>
  <c r="AJ15" i="15" s="1"/>
  <c r="V15" i="15"/>
  <c r="AI15" i="15" s="1"/>
  <c r="U15" i="15"/>
  <c r="AH15" i="15" s="1"/>
  <c r="T15" i="15"/>
  <c r="AG15" i="15" s="1"/>
  <c r="S15" i="15"/>
  <c r="AF15" i="15" s="1"/>
  <c r="R15" i="15"/>
  <c r="AE15" i="15" s="1"/>
  <c r="AQ15" i="15" s="1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C14" i="15"/>
  <c r="AP14" i="15" s="1"/>
  <c r="AB14" i="15"/>
  <c r="AO14" i="15" s="1"/>
  <c r="AA14" i="15"/>
  <c r="AN14" i="15" s="1"/>
  <c r="Z14" i="15"/>
  <c r="AM14" i="15" s="1"/>
  <c r="Y14" i="15"/>
  <c r="AL14" i="15" s="1"/>
  <c r="X14" i="15"/>
  <c r="AK14" i="15" s="1"/>
  <c r="W14" i="15"/>
  <c r="AJ14" i="15" s="1"/>
  <c r="V14" i="15"/>
  <c r="AI14" i="15" s="1"/>
  <c r="U14" i="15"/>
  <c r="AH14" i="15" s="1"/>
  <c r="T14" i="15"/>
  <c r="AG14" i="15" s="1"/>
  <c r="S14" i="15"/>
  <c r="AF14" i="15" s="1"/>
  <c r="R14" i="15"/>
  <c r="AE14" i="15" s="1"/>
  <c r="AQ14" i="15" s="1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C13" i="15"/>
  <c r="AP13" i="15" s="1"/>
  <c r="AB13" i="15"/>
  <c r="AO13" i="15" s="1"/>
  <c r="AA13" i="15"/>
  <c r="AN13" i="15" s="1"/>
  <c r="Z13" i="15"/>
  <c r="AM13" i="15" s="1"/>
  <c r="Y13" i="15"/>
  <c r="AL13" i="15" s="1"/>
  <c r="X13" i="15"/>
  <c r="AK13" i="15" s="1"/>
  <c r="W13" i="15"/>
  <c r="AJ13" i="15" s="1"/>
  <c r="V13" i="15"/>
  <c r="AI13" i="15" s="1"/>
  <c r="U13" i="15"/>
  <c r="AH13" i="15" s="1"/>
  <c r="T13" i="15"/>
  <c r="AG13" i="15" s="1"/>
  <c r="S13" i="15"/>
  <c r="AF13" i="15" s="1"/>
  <c r="R13" i="15"/>
  <c r="AE13" i="15" s="1"/>
  <c r="AQ13" i="15" s="1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C12" i="15"/>
  <c r="AP12" i="15" s="1"/>
  <c r="AB12" i="15"/>
  <c r="AO12" i="15" s="1"/>
  <c r="AA12" i="15"/>
  <c r="AN12" i="15" s="1"/>
  <c r="Z12" i="15"/>
  <c r="AM12" i="15" s="1"/>
  <c r="Y12" i="15"/>
  <c r="AL12" i="15" s="1"/>
  <c r="X12" i="15"/>
  <c r="AK12" i="15" s="1"/>
  <c r="W12" i="15"/>
  <c r="AJ12" i="15" s="1"/>
  <c r="V12" i="15"/>
  <c r="AI12" i="15" s="1"/>
  <c r="U12" i="15"/>
  <c r="AH12" i="15" s="1"/>
  <c r="T12" i="15"/>
  <c r="AG12" i="15" s="1"/>
  <c r="S12" i="15"/>
  <c r="AF12" i="15" s="1"/>
  <c r="R12" i="15"/>
  <c r="AE12" i="15" s="1"/>
  <c r="AQ12" i="15" s="1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C11" i="15"/>
  <c r="AP11" i="15" s="1"/>
  <c r="AB11" i="15"/>
  <c r="AO11" i="15" s="1"/>
  <c r="AA11" i="15"/>
  <c r="AN11" i="15" s="1"/>
  <c r="Z11" i="15"/>
  <c r="AM11" i="15" s="1"/>
  <c r="Y11" i="15"/>
  <c r="AL11" i="15" s="1"/>
  <c r="X11" i="15"/>
  <c r="AK11" i="15" s="1"/>
  <c r="W11" i="15"/>
  <c r="AJ11" i="15" s="1"/>
  <c r="V11" i="15"/>
  <c r="AI11" i="15" s="1"/>
  <c r="U11" i="15"/>
  <c r="AH11" i="15" s="1"/>
  <c r="T11" i="15"/>
  <c r="AG11" i="15" s="1"/>
  <c r="S11" i="15"/>
  <c r="AF11" i="15" s="1"/>
  <c r="R11" i="15"/>
  <c r="AE11" i="15" s="1"/>
  <c r="AQ11" i="15" s="1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C10" i="15"/>
  <c r="AP10" i="15" s="1"/>
  <c r="AB10" i="15"/>
  <c r="AO10" i="15" s="1"/>
  <c r="AA10" i="15"/>
  <c r="AN10" i="15" s="1"/>
  <c r="Z10" i="15"/>
  <c r="AM10" i="15" s="1"/>
  <c r="Y10" i="15"/>
  <c r="AL10" i="15" s="1"/>
  <c r="X10" i="15"/>
  <c r="AK10" i="15" s="1"/>
  <c r="W10" i="15"/>
  <c r="AJ10" i="15" s="1"/>
  <c r="V10" i="15"/>
  <c r="AI10" i="15" s="1"/>
  <c r="U10" i="15"/>
  <c r="AH10" i="15" s="1"/>
  <c r="T10" i="15"/>
  <c r="AG10" i="15" s="1"/>
  <c r="S10" i="15"/>
  <c r="AF10" i="15" s="1"/>
  <c r="BC9" i="15"/>
  <c r="BB9" i="15"/>
  <c r="BA9" i="15"/>
  <c r="AZ9" i="15"/>
  <c r="AY9" i="15"/>
  <c r="AX9" i="15"/>
  <c r="AW9" i="15"/>
  <c r="AV9" i="15"/>
  <c r="AU9" i="15"/>
  <c r="AT9" i="15"/>
  <c r="AS9" i="15"/>
  <c r="AR9" i="15"/>
  <c r="AC9" i="15"/>
  <c r="AP9" i="15" s="1"/>
  <c r="AB9" i="15"/>
  <c r="AO9" i="15" s="1"/>
  <c r="AA9" i="15"/>
  <c r="AN9" i="15" s="1"/>
  <c r="Z9" i="15"/>
  <c r="AM9" i="15" s="1"/>
  <c r="Y9" i="15"/>
  <c r="AL9" i="15" s="1"/>
  <c r="X9" i="15"/>
  <c r="AK9" i="15" s="1"/>
  <c r="W9" i="15"/>
  <c r="AJ9" i="15" s="1"/>
  <c r="V9" i="15"/>
  <c r="AI9" i="15" s="1"/>
  <c r="U9" i="15"/>
  <c r="AH9" i="15" s="1"/>
  <c r="T9" i="15"/>
  <c r="AG9" i="15" s="1"/>
  <c r="S9" i="15"/>
  <c r="AF9" i="15" s="1"/>
  <c r="R9" i="15"/>
  <c r="AE9" i="15" s="1"/>
  <c r="AQ9" i="15" s="1"/>
  <c r="BC8" i="15"/>
  <c r="BB8" i="15"/>
  <c r="BA8" i="15"/>
  <c r="AZ8" i="15"/>
  <c r="AY8" i="15"/>
  <c r="AX8" i="15"/>
  <c r="AW8" i="15"/>
  <c r="AV8" i="15"/>
  <c r="AU8" i="15"/>
  <c r="AT8" i="15"/>
  <c r="AS8" i="15"/>
  <c r="AR8" i="15"/>
  <c r="AC8" i="15"/>
  <c r="AP8" i="15" s="1"/>
  <c r="AB8" i="15"/>
  <c r="AO8" i="15" s="1"/>
  <c r="AA8" i="15"/>
  <c r="AN8" i="15" s="1"/>
  <c r="Z8" i="15"/>
  <c r="AM8" i="15" s="1"/>
  <c r="Y8" i="15"/>
  <c r="AL8" i="15" s="1"/>
  <c r="X8" i="15"/>
  <c r="AK8" i="15" s="1"/>
  <c r="W8" i="15"/>
  <c r="AJ8" i="15" s="1"/>
  <c r="V8" i="15"/>
  <c r="AI8" i="15" s="1"/>
  <c r="U8" i="15"/>
  <c r="AH8" i="15" s="1"/>
  <c r="T8" i="15"/>
  <c r="AG8" i="15" s="1"/>
  <c r="S8" i="15"/>
  <c r="AF8" i="15" s="1"/>
  <c r="R8" i="15"/>
  <c r="AE8" i="15" s="1"/>
  <c r="AQ8" i="15" s="1"/>
  <c r="BC7" i="15"/>
  <c r="BB7" i="15"/>
  <c r="BA7" i="15"/>
  <c r="AZ7" i="15"/>
  <c r="AY7" i="15"/>
  <c r="AX7" i="15"/>
  <c r="AW7" i="15"/>
  <c r="AV7" i="15"/>
  <c r="AU7" i="15"/>
  <c r="AT7" i="15"/>
  <c r="AS7" i="15"/>
  <c r="AR7" i="15"/>
  <c r="AC7" i="15"/>
  <c r="AP7" i="15" s="1"/>
  <c r="AB7" i="15"/>
  <c r="AO7" i="15" s="1"/>
  <c r="AA7" i="15"/>
  <c r="AN7" i="15" s="1"/>
  <c r="Z7" i="15"/>
  <c r="AM7" i="15" s="1"/>
  <c r="Y7" i="15"/>
  <c r="AL7" i="15" s="1"/>
  <c r="X7" i="15"/>
  <c r="AK7" i="15" s="1"/>
  <c r="W7" i="15"/>
  <c r="AJ7" i="15" s="1"/>
  <c r="V7" i="15"/>
  <c r="AI7" i="15" s="1"/>
  <c r="U7" i="15"/>
  <c r="AH7" i="15" s="1"/>
  <c r="T7" i="15"/>
  <c r="AG7" i="15" s="1"/>
  <c r="S7" i="15"/>
  <c r="AF7" i="15" s="1"/>
  <c r="R7" i="15"/>
  <c r="AE7" i="15" s="1"/>
  <c r="AQ7" i="15" s="1"/>
  <c r="BC6" i="15"/>
  <c r="BB6" i="15"/>
  <c r="BB5" i="15" s="1"/>
  <c r="BA6" i="15"/>
  <c r="BA5" i="15" s="1"/>
  <c r="AZ6" i="15"/>
  <c r="AY6" i="15"/>
  <c r="AX6" i="15"/>
  <c r="AX5" i="15" s="1"/>
  <c r="AW6" i="15"/>
  <c r="AW5" i="15" s="1"/>
  <c r="AV6" i="15"/>
  <c r="AU6" i="15"/>
  <c r="AT6" i="15"/>
  <c r="AS6" i="15"/>
  <c r="AS5" i="15" s="1"/>
  <c r="AR6" i="15"/>
  <c r="AC6" i="15"/>
  <c r="AP6" i="15" s="1"/>
  <c r="AB6" i="15"/>
  <c r="AO6" i="15" s="1"/>
  <c r="AA6" i="15"/>
  <c r="AN6" i="15" s="1"/>
  <c r="Z6" i="15"/>
  <c r="AM6" i="15" s="1"/>
  <c r="Y6" i="15"/>
  <c r="AL6" i="15" s="1"/>
  <c r="X6" i="15"/>
  <c r="AK6" i="15" s="1"/>
  <c r="W6" i="15"/>
  <c r="AJ6" i="15" s="1"/>
  <c r="V6" i="15"/>
  <c r="AI6" i="15" s="1"/>
  <c r="U6" i="15"/>
  <c r="AH6" i="15" s="1"/>
  <c r="T6" i="15"/>
  <c r="AG6" i="15" s="1"/>
  <c r="S6" i="15"/>
  <c r="AF6" i="15" s="1"/>
  <c r="R6" i="15"/>
  <c r="AE6" i="15" s="1"/>
  <c r="AZ5" i="15"/>
  <c r="AV5" i="15"/>
  <c r="AT5" i="15"/>
  <c r="AC4" i="15"/>
  <c r="AP4" i="15" s="1"/>
  <c r="BC4" i="15" s="1"/>
  <c r="AB4" i="15"/>
  <c r="AO4" i="15" s="1"/>
  <c r="BB4" i="15" s="1"/>
  <c r="AA4" i="15"/>
  <c r="AN4" i="15" s="1"/>
  <c r="BA4" i="15" s="1"/>
  <c r="Z4" i="15"/>
  <c r="AM4" i="15" s="1"/>
  <c r="AZ4" i="15" s="1"/>
  <c r="Y4" i="15"/>
  <c r="AL4" i="15" s="1"/>
  <c r="AY4" i="15" s="1"/>
  <c r="X4" i="15"/>
  <c r="AK4" i="15" s="1"/>
  <c r="AX4" i="15" s="1"/>
  <c r="W4" i="15"/>
  <c r="AJ4" i="15" s="1"/>
  <c r="AW4" i="15" s="1"/>
  <c r="V4" i="15"/>
  <c r="AI4" i="15" s="1"/>
  <c r="AV4" i="15" s="1"/>
  <c r="U4" i="15"/>
  <c r="AH4" i="15" s="1"/>
  <c r="AU4" i="15" s="1"/>
  <c r="T4" i="15"/>
  <c r="AG4" i="15" s="1"/>
  <c r="AT4" i="15" s="1"/>
  <c r="S4" i="15"/>
  <c r="AF4" i="15" s="1"/>
  <c r="AS4" i="15" s="1"/>
  <c r="AR20" i="15" l="1"/>
  <c r="R20" i="15"/>
  <c r="AE20" i="15" s="1"/>
  <c r="AQ20" i="15" s="1"/>
  <c r="AF61" i="15"/>
  <c r="AI18" i="15"/>
  <c r="AU5" i="15"/>
  <c r="AY5" i="15"/>
  <c r="BC5" i="15"/>
  <c r="AQ37" i="15"/>
  <c r="AH59" i="15"/>
  <c r="AH64" i="15"/>
  <c r="AH65" i="15"/>
  <c r="W5" i="15"/>
  <c r="F169" i="15"/>
  <c r="N169" i="15"/>
  <c r="G169" i="15"/>
  <c r="P169" i="15"/>
  <c r="X23" i="15"/>
  <c r="X5" i="15" s="1"/>
  <c r="AA5" i="15"/>
  <c r="R18" i="15"/>
  <c r="Z18" i="15"/>
  <c r="R21" i="15"/>
  <c r="AE21" i="15" s="1"/>
  <c r="AQ21" i="15" s="1"/>
  <c r="J169" i="15"/>
  <c r="S169" i="15"/>
  <c r="AM23" i="15"/>
  <c r="K169" i="15"/>
  <c r="T169" i="15"/>
  <c r="AB23" i="15"/>
  <c r="AB5" i="15" s="1"/>
  <c r="T5" i="15"/>
  <c r="S23" i="15"/>
  <c r="S5" i="15" s="1"/>
  <c r="AR21" i="15"/>
  <c r="AR5" i="15" s="1"/>
  <c r="AX65" i="15"/>
  <c r="AD18" i="15"/>
  <c r="R23" i="15"/>
  <c r="R5" i="15" s="1"/>
  <c r="V23" i="15"/>
  <c r="V5" i="15" s="1"/>
  <c r="Z23" i="15"/>
  <c r="Z5" i="15" s="1"/>
  <c r="AE23" i="15"/>
  <c r="AS46" i="15"/>
  <c r="AF48" i="15"/>
  <c r="AP48" i="15" s="1"/>
  <c r="AQ48" i="15" s="1"/>
  <c r="AR48" i="15" s="1"/>
  <c r="AF51" i="15"/>
  <c r="AP51" i="15" s="1"/>
  <c r="AQ51" i="15" s="1"/>
  <c r="AR51" i="15" s="1"/>
  <c r="AY51" i="15" s="1"/>
  <c r="BA51" i="15" s="1"/>
  <c r="AF53" i="15"/>
  <c r="AS48" i="15"/>
  <c r="AX51" i="15"/>
  <c r="AX53" i="15"/>
  <c r="AP59" i="15"/>
  <c r="AP61" i="15"/>
  <c r="AQ61" i="15" s="1"/>
  <c r="AR61" i="15" s="1"/>
  <c r="AY61" i="15" s="1"/>
  <c r="BA61" i="15" s="1"/>
  <c r="U5" i="15"/>
  <c r="Y5" i="15"/>
  <c r="AC5" i="15"/>
  <c r="AQ35" i="15"/>
  <c r="AR35" i="15" s="1"/>
  <c r="AY35" i="15" s="1"/>
  <c r="BA35" i="15" s="1"/>
  <c r="AP46" i="15"/>
  <c r="AX48" i="15"/>
  <c r="AQ70" i="15"/>
  <c r="AR70" i="15" s="1"/>
  <c r="AY70" i="15" s="1"/>
  <c r="BA70" i="15" s="1"/>
  <c r="AE71" i="15"/>
  <c r="E169" i="15"/>
  <c r="I169" i="15"/>
  <c r="M169" i="15"/>
  <c r="R169" i="15"/>
  <c r="AF5" i="15"/>
  <c r="AH5" i="15"/>
  <c r="AJ5" i="15"/>
  <c r="AL5" i="15"/>
  <c r="AN5" i="15"/>
  <c r="AP5" i="15"/>
  <c r="AQ38" i="15"/>
  <c r="AR38" i="15" s="1"/>
  <c r="AY38" i="15" s="1"/>
  <c r="BA38" i="15" s="1"/>
  <c r="AQ40" i="15"/>
  <c r="AR40" i="15" s="1"/>
  <c r="AY40" i="15" s="1"/>
  <c r="BA40" i="15" s="1"/>
  <c r="AH44" i="15"/>
  <c r="AX44" i="15"/>
  <c r="AO44" i="15"/>
  <c r="AP44" i="15" s="1"/>
  <c r="AQ46" i="15"/>
  <c r="AR46" i="15" s="1"/>
  <c r="AQ6" i="15"/>
  <c r="AE5" i="15"/>
  <c r="AD5" i="15" s="1"/>
  <c r="AQ36" i="15"/>
  <c r="AR36" i="15" s="1"/>
  <c r="AY36" i="15" s="1"/>
  <c r="BA36" i="15" s="1"/>
  <c r="AQ39" i="15"/>
  <c r="AR39" i="15" s="1"/>
  <c r="AY39" i="15" s="1"/>
  <c r="BA39" i="15" s="1"/>
  <c r="AF42" i="15"/>
  <c r="AX42" i="15"/>
  <c r="AN42" i="15"/>
  <c r="AQ45" i="15"/>
  <c r="AR45" i="15" s="1"/>
  <c r="AY45" i="15" s="1"/>
  <c r="BA45" i="15" s="1"/>
  <c r="AQ59" i="15"/>
  <c r="AR59" i="15" s="1"/>
  <c r="AY59" i="15" s="1"/>
  <c r="BA59" i="15" s="1"/>
  <c r="AG5" i="15"/>
  <c r="AI5" i="15"/>
  <c r="AK5" i="15"/>
  <c r="AM5" i="15"/>
  <c r="AO5" i="15"/>
  <c r="AQ152" i="15"/>
  <c r="AQ150" i="15"/>
  <c r="AQ148" i="15"/>
  <c r="AR148" i="15" s="1"/>
  <c r="AY148" i="15" s="1"/>
  <c r="BA148" i="15" s="1"/>
  <c r="AQ146" i="15"/>
  <c r="AR146" i="15" s="1"/>
  <c r="AY146" i="15" s="1"/>
  <c r="BA146" i="15" s="1"/>
  <c r="AQ144" i="15"/>
  <c r="AQ142" i="15"/>
  <c r="AQ140" i="15"/>
  <c r="AQ138" i="15"/>
  <c r="AR138" i="15" s="1"/>
  <c r="AY138" i="15" s="1"/>
  <c r="BA138" i="15" s="1"/>
  <c r="AQ136" i="15"/>
  <c r="AQ134" i="15"/>
  <c r="AQ132" i="15"/>
  <c r="AR132" i="15" s="1"/>
  <c r="AY132" i="15" s="1"/>
  <c r="BA132" i="15" s="1"/>
  <c r="O167" i="15"/>
  <c r="O165" i="15"/>
  <c r="AE67" i="15"/>
  <c r="AP67" i="15" s="1"/>
  <c r="AQ76" i="15"/>
  <c r="AR76" i="15" s="1"/>
  <c r="AY76" i="15" s="1"/>
  <c r="BA76" i="15" s="1"/>
  <c r="AQ79" i="15"/>
  <c r="AR79" i="15" s="1"/>
  <c r="AY79" i="15" s="1"/>
  <c r="BA79" i="15" s="1"/>
  <c r="AQ83" i="15"/>
  <c r="AR83" i="15" s="1"/>
  <c r="AY83" i="15" s="1"/>
  <c r="BA83" i="15" s="1"/>
  <c r="AQ87" i="15"/>
  <c r="AR87" i="15" s="1"/>
  <c r="AY87" i="15" s="1"/>
  <c r="BA87" i="15" s="1"/>
  <c r="AQ91" i="15"/>
  <c r="AR91" i="15" s="1"/>
  <c r="AY91" i="15" s="1"/>
  <c r="BA91" i="15" s="1"/>
  <c r="AQ95" i="15"/>
  <c r="AR95" i="15" s="1"/>
  <c r="AY95" i="15" s="1"/>
  <c r="BA95" i="15" s="1"/>
  <c r="AQ99" i="15"/>
  <c r="AR99" i="15" s="1"/>
  <c r="AY99" i="15" s="1"/>
  <c r="BA99" i="15" s="1"/>
  <c r="AQ103" i="15"/>
  <c r="AR103" i="15" s="1"/>
  <c r="AY103" i="15" s="1"/>
  <c r="BA103" i="15" s="1"/>
  <c r="AQ107" i="15"/>
  <c r="AR107" i="15" s="1"/>
  <c r="AY107" i="15" s="1"/>
  <c r="BA107" i="15" s="1"/>
  <c r="AQ111" i="15"/>
  <c r="AR111" i="15" s="1"/>
  <c r="AY111" i="15" s="1"/>
  <c r="BA111" i="15" s="1"/>
  <c r="AQ115" i="15"/>
  <c r="AR115" i="15" s="1"/>
  <c r="AY115" i="15" s="1"/>
  <c r="BA115" i="15" s="1"/>
  <c r="AQ119" i="15"/>
  <c r="AR119" i="15" s="1"/>
  <c r="AY119" i="15" s="1"/>
  <c r="BA119" i="15" s="1"/>
  <c r="AQ123" i="15"/>
  <c r="AR123" i="15" s="1"/>
  <c r="AY123" i="15" s="1"/>
  <c r="BA123" i="15" s="1"/>
  <c r="AQ127" i="15"/>
  <c r="AR127" i="15" s="1"/>
  <c r="AY127" i="15" s="1"/>
  <c r="BA127" i="15" s="1"/>
  <c r="AQ131" i="15"/>
  <c r="AR131" i="15" s="1"/>
  <c r="AY131" i="15" s="1"/>
  <c r="BA131" i="15" s="1"/>
  <c r="AQ18" i="15"/>
  <c r="AW27" i="15"/>
  <c r="AR37" i="15"/>
  <c r="AY37" i="15" s="1"/>
  <c r="BA37" i="15" s="1"/>
  <c r="AQ41" i="15"/>
  <c r="AR41" i="15" s="1"/>
  <c r="AY41" i="15" s="1"/>
  <c r="BA41" i="15" s="1"/>
  <c r="AQ43" i="15"/>
  <c r="AR43" i="15" s="1"/>
  <c r="AY43" i="15" s="1"/>
  <c r="BA43" i="15" s="1"/>
  <c r="AG47" i="15"/>
  <c r="AP47" i="15" s="1"/>
  <c r="AS47" i="15"/>
  <c r="AX47" i="15"/>
  <c r="AP49" i="15"/>
  <c r="AE50" i="15"/>
  <c r="AP50" i="15" s="1"/>
  <c r="AX50" i="15"/>
  <c r="AG52" i="15"/>
  <c r="AP52" i="15" s="1"/>
  <c r="AX52" i="15"/>
  <c r="AP53" i="15"/>
  <c r="AE54" i="15"/>
  <c r="AP54" i="15" s="1"/>
  <c r="AX54" i="15"/>
  <c r="AQ55" i="15"/>
  <c r="AR55" i="15" s="1"/>
  <c r="AY55" i="15" s="1"/>
  <c r="BA55" i="15" s="1"/>
  <c r="AG56" i="15"/>
  <c r="AP56" i="15" s="1"/>
  <c r="AX56" i="15"/>
  <c r="AQ57" i="15"/>
  <c r="AR57" i="15" s="1"/>
  <c r="AY57" i="15" s="1"/>
  <c r="BA57" i="15" s="1"/>
  <c r="AE58" i="15"/>
  <c r="AP58" i="15" s="1"/>
  <c r="AX58" i="15"/>
  <c r="AF60" i="15"/>
  <c r="AP60" i="15" s="1"/>
  <c r="AX60" i="15"/>
  <c r="AP62" i="15"/>
  <c r="AQ63" i="15"/>
  <c r="AR63" i="15" s="1"/>
  <c r="AY63" i="15" s="1"/>
  <c r="BA63" i="15" s="1"/>
  <c r="AP68" i="15"/>
  <c r="AQ72" i="15"/>
  <c r="AR72" i="15" s="1"/>
  <c r="AY72" i="15" s="1"/>
  <c r="BA72" i="15" s="1"/>
  <c r="AQ74" i="15"/>
  <c r="AR74" i="15" s="1"/>
  <c r="AY74" i="15" s="1"/>
  <c r="BA74" i="15" s="1"/>
  <c r="C167" i="15"/>
  <c r="C165" i="15"/>
  <c r="AQ77" i="15"/>
  <c r="AR77" i="15"/>
  <c r="AY77" i="15" s="1"/>
  <c r="BA77" i="15" s="1"/>
  <c r="AQ81" i="15"/>
  <c r="AR81" i="15"/>
  <c r="AY81" i="15" s="1"/>
  <c r="BA81" i="15" s="1"/>
  <c r="AQ85" i="15"/>
  <c r="AR85" i="15"/>
  <c r="AY85" i="15" s="1"/>
  <c r="BA85" i="15" s="1"/>
  <c r="AQ89" i="15"/>
  <c r="AR89" i="15"/>
  <c r="AY89" i="15" s="1"/>
  <c r="BA89" i="15" s="1"/>
  <c r="AQ93" i="15"/>
  <c r="AR93" i="15"/>
  <c r="AY93" i="15" s="1"/>
  <c r="BA93" i="15" s="1"/>
  <c r="AQ97" i="15"/>
  <c r="AR97" i="15"/>
  <c r="AY97" i="15" s="1"/>
  <c r="BA97" i="15" s="1"/>
  <c r="AQ101" i="15"/>
  <c r="AR101" i="15"/>
  <c r="AY101" i="15" s="1"/>
  <c r="BA101" i="15" s="1"/>
  <c r="AQ105" i="15"/>
  <c r="AR105" i="15"/>
  <c r="AY105" i="15" s="1"/>
  <c r="BA105" i="15" s="1"/>
  <c r="AQ109" i="15"/>
  <c r="AR109" i="15"/>
  <c r="AY109" i="15" s="1"/>
  <c r="BA109" i="15" s="1"/>
  <c r="AQ113" i="15"/>
  <c r="AR113" i="15"/>
  <c r="AY113" i="15" s="1"/>
  <c r="BA113" i="15" s="1"/>
  <c r="AQ117" i="15"/>
  <c r="AR117" i="15"/>
  <c r="AY117" i="15" s="1"/>
  <c r="BA117" i="15" s="1"/>
  <c r="AQ121" i="15"/>
  <c r="AR121" i="15"/>
  <c r="AY121" i="15" s="1"/>
  <c r="BA121" i="15" s="1"/>
  <c r="AQ125" i="15"/>
  <c r="AR125" i="15"/>
  <c r="AY125" i="15" s="1"/>
  <c r="BA125" i="15" s="1"/>
  <c r="AQ129" i="15"/>
  <c r="AR129" i="15"/>
  <c r="AY129" i="15" s="1"/>
  <c r="BA129" i="15" s="1"/>
  <c r="AS49" i="15"/>
  <c r="AQ66" i="15"/>
  <c r="AR66" i="15" s="1"/>
  <c r="AY66" i="15" s="1"/>
  <c r="BA66" i="15" s="1"/>
  <c r="AQ69" i="15"/>
  <c r="AR69" i="15" s="1"/>
  <c r="AY69" i="15" s="1"/>
  <c r="BA69" i="15" s="1"/>
  <c r="AQ73" i="15"/>
  <c r="AR73" i="15" s="1"/>
  <c r="AY73" i="15" s="1"/>
  <c r="BA73" i="15" s="1"/>
  <c r="AQ75" i="15"/>
  <c r="AR75" i="15" s="1"/>
  <c r="AY75" i="15" s="1"/>
  <c r="BA75" i="15" s="1"/>
  <c r="AQ154" i="15"/>
  <c r="AR154" i="15" s="1"/>
  <c r="AY154" i="15" s="1"/>
  <c r="BA154" i="15" s="1"/>
  <c r="AQ158" i="15"/>
  <c r="AR158" i="15" s="1"/>
  <c r="AY158" i="15" s="1"/>
  <c r="BA158" i="15" s="1"/>
  <c r="AQ162" i="15"/>
  <c r="AR162" i="15" s="1"/>
  <c r="AY162" i="15" s="1"/>
  <c r="BA162" i="15" s="1"/>
  <c r="AJ64" i="15"/>
  <c r="AP64" i="15" s="1"/>
  <c r="AJ65" i="15"/>
  <c r="AP65" i="15" s="1"/>
  <c r="AP71" i="15"/>
  <c r="AQ78" i="15"/>
  <c r="AR78" i="15" s="1"/>
  <c r="AY78" i="15" s="1"/>
  <c r="BA78" i="15" s="1"/>
  <c r="AQ80" i="15"/>
  <c r="AR80" i="15" s="1"/>
  <c r="AY80" i="15" s="1"/>
  <c r="BA80" i="15" s="1"/>
  <c r="AQ82" i="15"/>
  <c r="AR82" i="15" s="1"/>
  <c r="AY82" i="15" s="1"/>
  <c r="BA82" i="15" s="1"/>
  <c r="AQ84" i="15"/>
  <c r="AR84" i="15" s="1"/>
  <c r="AY84" i="15" s="1"/>
  <c r="BA84" i="15" s="1"/>
  <c r="AQ86" i="15"/>
  <c r="AR86" i="15" s="1"/>
  <c r="AY86" i="15" s="1"/>
  <c r="BA86" i="15" s="1"/>
  <c r="AQ88" i="15"/>
  <c r="AR88" i="15" s="1"/>
  <c r="AY88" i="15" s="1"/>
  <c r="BA88" i="15" s="1"/>
  <c r="AQ90" i="15"/>
  <c r="AR90" i="15" s="1"/>
  <c r="AY90" i="15" s="1"/>
  <c r="BA90" i="15" s="1"/>
  <c r="AQ92" i="15"/>
  <c r="AR92" i="15" s="1"/>
  <c r="AY92" i="15" s="1"/>
  <c r="BA92" i="15" s="1"/>
  <c r="AQ94" i="15"/>
  <c r="AR94" i="15" s="1"/>
  <c r="AY94" i="15" s="1"/>
  <c r="BA94" i="15" s="1"/>
  <c r="AQ96" i="15"/>
  <c r="AR96" i="15" s="1"/>
  <c r="AY96" i="15" s="1"/>
  <c r="BA96" i="15" s="1"/>
  <c r="AQ98" i="15"/>
  <c r="AR98" i="15" s="1"/>
  <c r="AY98" i="15" s="1"/>
  <c r="BA98" i="15" s="1"/>
  <c r="AQ100" i="15"/>
  <c r="AR100" i="15" s="1"/>
  <c r="AY100" i="15" s="1"/>
  <c r="BA100" i="15" s="1"/>
  <c r="AQ102" i="15"/>
  <c r="AR102" i="15" s="1"/>
  <c r="AY102" i="15" s="1"/>
  <c r="BA102" i="15" s="1"/>
  <c r="AQ104" i="15"/>
  <c r="AR104" i="15" s="1"/>
  <c r="AY104" i="15" s="1"/>
  <c r="BA104" i="15" s="1"/>
  <c r="AQ106" i="15"/>
  <c r="AR106" i="15" s="1"/>
  <c r="AY106" i="15" s="1"/>
  <c r="BA106" i="15" s="1"/>
  <c r="AQ108" i="15"/>
  <c r="AR108" i="15" s="1"/>
  <c r="AY108" i="15" s="1"/>
  <c r="BA108" i="15" s="1"/>
  <c r="AQ110" i="15"/>
  <c r="AR110" i="15" s="1"/>
  <c r="AY110" i="15" s="1"/>
  <c r="BA110" i="15" s="1"/>
  <c r="AQ112" i="15"/>
  <c r="AR112" i="15" s="1"/>
  <c r="AY112" i="15" s="1"/>
  <c r="BA112" i="15" s="1"/>
  <c r="AQ114" i="15"/>
  <c r="AR114" i="15" s="1"/>
  <c r="AY114" i="15" s="1"/>
  <c r="BA114" i="15" s="1"/>
  <c r="AQ116" i="15"/>
  <c r="AR116" i="15" s="1"/>
  <c r="AY116" i="15" s="1"/>
  <c r="BA116" i="15" s="1"/>
  <c r="AQ118" i="15"/>
  <c r="AR118" i="15" s="1"/>
  <c r="AY118" i="15" s="1"/>
  <c r="BA118" i="15" s="1"/>
  <c r="AQ120" i="15"/>
  <c r="AR120" i="15" s="1"/>
  <c r="AY120" i="15" s="1"/>
  <c r="BA120" i="15" s="1"/>
  <c r="AQ122" i="15"/>
  <c r="AR122" i="15" s="1"/>
  <c r="AY122" i="15" s="1"/>
  <c r="BA122" i="15" s="1"/>
  <c r="AQ124" i="15"/>
  <c r="AR124" i="15" s="1"/>
  <c r="AY124" i="15" s="1"/>
  <c r="BA124" i="15" s="1"/>
  <c r="AQ126" i="15"/>
  <c r="AR126" i="15" s="1"/>
  <c r="AY126" i="15" s="1"/>
  <c r="BA126" i="15" s="1"/>
  <c r="AQ128" i="15"/>
  <c r="AR128" i="15" s="1"/>
  <c r="AY128" i="15" s="1"/>
  <c r="BA128" i="15" s="1"/>
  <c r="AQ130" i="15"/>
  <c r="AR130" i="15" s="1"/>
  <c r="AY130" i="15" s="1"/>
  <c r="BA130" i="15" s="1"/>
  <c r="AQ133" i="15"/>
  <c r="AR133" i="15" s="1"/>
  <c r="AY133" i="15" s="1"/>
  <c r="BA133" i="15" s="1"/>
  <c r="AR134" i="15"/>
  <c r="AY134" i="15" s="1"/>
  <c r="BA134" i="15" s="1"/>
  <c r="AQ135" i="15"/>
  <c r="AR135" i="15" s="1"/>
  <c r="AY135" i="15" s="1"/>
  <c r="BA135" i="15" s="1"/>
  <c r="AR136" i="15"/>
  <c r="AY136" i="15" s="1"/>
  <c r="BA136" i="15" s="1"/>
  <c r="AQ137" i="15"/>
  <c r="AR137" i="15" s="1"/>
  <c r="AY137" i="15" s="1"/>
  <c r="BA137" i="15" s="1"/>
  <c r="AQ139" i="15"/>
  <c r="AR139" i="15" s="1"/>
  <c r="AY139" i="15" s="1"/>
  <c r="BA139" i="15" s="1"/>
  <c r="AR140" i="15"/>
  <c r="AY140" i="15" s="1"/>
  <c r="BA140" i="15" s="1"/>
  <c r="AQ141" i="15"/>
  <c r="AR141" i="15" s="1"/>
  <c r="AY141" i="15" s="1"/>
  <c r="BA141" i="15" s="1"/>
  <c r="AR142" i="15"/>
  <c r="AY142" i="15" s="1"/>
  <c r="BA142" i="15" s="1"/>
  <c r="AQ143" i="15"/>
  <c r="AR143" i="15" s="1"/>
  <c r="AY143" i="15" s="1"/>
  <c r="BA143" i="15" s="1"/>
  <c r="AR144" i="15"/>
  <c r="AY144" i="15" s="1"/>
  <c r="BA144" i="15" s="1"/>
  <c r="AQ145" i="15"/>
  <c r="AR145" i="15" s="1"/>
  <c r="AY145" i="15" s="1"/>
  <c r="BA145" i="15" s="1"/>
  <c r="AQ147" i="15"/>
  <c r="AR147" i="15" s="1"/>
  <c r="AY147" i="15" s="1"/>
  <c r="BA147" i="15" s="1"/>
  <c r="AQ149" i="15"/>
  <c r="AR149" i="15" s="1"/>
  <c r="AY149" i="15" s="1"/>
  <c r="BA149" i="15" s="1"/>
  <c r="AR150" i="15"/>
  <c r="AY150" i="15" s="1"/>
  <c r="BA150" i="15" s="1"/>
  <c r="AQ151" i="15"/>
  <c r="AR151" i="15" s="1"/>
  <c r="AY151" i="15" s="1"/>
  <c r="BA151" i="15" s="1"/>
  <c r="AR152" i="15"/>
  <c r="AY152" i="15" s="1"/>
  <c r="BA152" i="15" s="1"/>
  <c r="AQ153" i="15"/>
  <c r="AR153" i="15" s="1"/>
  <c r="AY153" i="15" s="1"/>
  <c r="BA153" i="15" s="1"/>
  <c r="AQ156" i="15"/>
  <c r="AR156" i="15" s="1"/>
  <c r="AY156" i="15" s="1"/>
  <c r="BA156" i="15" s="1"/>
  <c r="AQ160" i="15"/>
  <c r="AR160" i="15" s="1"/>
  <c r="AY160" i="15" s="1"/>
  <c r="BA160" i="15" s="1"/>
  <c r="AQ155" i="15"/>
  <c r="AR155" i="15" s="1"/>
  <c r="AY155" i="15" s="1"/>
  <c r="BA155" i="15" s="1"/>
  <c r="AQ157" i="15"/>
  <c r="AR157" i="15" s="1"/>
  <c r="AY157" i="15" s="1"/>
  <c r="BA157" i="15" s="1"/>
  <c r="AQ159" i="15"/>
  <c r="AR159" i="15" s="1"/>
  <c r="AY159" i="15" s="1"/>
  <c r="BA159" i="15" s="1"/>
  <c r="AQ161" i="15"/>
  <c r="AR161" i="15" s="1"/>
  <c r="AY161" i="15" s="1"/>
  <c r="BA161" i="15" s="1"/>
  <c r="AP42" i="15" l="1"/>
  <c r="AA167" i="15"/>
  <c r="AD23" i="15"/>
  <c r="AQ23" i="15"/>
  <c r="O169" i="15"/>
  <c r="BB161" i="15"/>
  <c r="BC161" i="15" s="1"/>
  <c r="BD161" i="15" s="1"/>
  <c r="BB157" i="15"/>
  <c r="BC157" i="15" s="1"/>
  <c r="BD157" i="15" s="1"/>
  <c r="BB160" i="15"/>
  <c r="BC160" i="15" s="1"/>
  <c r="BD160" i="15" s="1"/>
  <c r="BB128" i="15"/>
  <c r="BC128" i="15" s="1"/>
  <c r="BD128" i="15" s="1"/>
  <c r="BB124" i="15"/>
  <c r="BC124" i="15" s="1"/>
  <c r="BD124" i="15" s="1"/>
  <c r="BB120" i="15"/>
  <c r="BC120" i="15" s="1"/>
  <c r="BD120" i="15" s="1"/>
  <c r="BB116" i="15"/>
  <c r="BC116" i="15" s="1"/>
  <c r="BD116" i="15" s="1"/>
  <c r="BB112" i="15"/>
  <c r="BC112" i="15" s="1"/>
  <c r="BD112" i="15" s="1"/>
  <c r="BB108" i="15"/>
  <c r="BC108" i="15" s="1"/>
  <c r="BD108" i="15" s="1"/>
  <c r="BB104" i="15"/>
  <c r="BC104" i="15" s="1"/>
  <c r="BD104" i="15" s="1"/>
  <c r="BB100" i="15"/>
  <c r="BC100" i="15" s="1"/>
  <c r="BD100" i="15" s="1"/>
  <c r="BB96" i="15"/>
  <c r="BC96" i="15" s="1"/>
  <c r="BD96" i="15" s="1"/>
  <c r="BB92" i="15"/>
  <c r="BC92" i="15" s="1"/>
  <c r="BD92" i="15" s="1"/>
  <c r="BB88" i="15"/>
  <c r="BC88" i="15" s="1"/>
  <c r="BD88" i="15" s="1"/>
  <c r="BB84" i="15"/>
  <c r="BC84" i="15" s="1"/>
  <c r="BD84" i="15" s="1"/>
  <c r="BB80" i="15"/>
  <c r="BC80" i="15" s="1"/>
  <c r="BD80" i="15" s="1"/>
  <c r="AQ64" i="15"/>
  <c r="AR64" i="15"/>
  <c r="AY64" i="15" s="1"/>
  <c r="BA64" i="15" s="1"/>
  <c r="BB73" i="15"/>
  <c r="BC73" i="15" s="1"/>
  <c r="BD73" i="15" s="1"/>
  <c r="BB69" i="15"/>
  <c r="BC69" i="15" s="1"/>
  <c r="BD69" i="15" s="1"/>
  <c r="AQ60" i="15"/>
  <c r="AR60" i="15" s="1"/>
  <c r="AY60" i="15" s="1"/>
  <c r="BA60" i="15" s="1"/>
  <c r="AQ58" i="15"/>
  <c r="AR58" i="15" s="1"/>
  <c r="AY58" i="15" s="1"/>
  <c r="BA58" i="15" s="1"/>
  <c r="BB55" i="15"/>
  <c r="BC55" i="15" s="1"/>
  <c r="BD55" i="15" s="1"/>
  <c r="BB43" i="15"/>
  <c r="BC43" i="15" s="1"/>
  <c r="BD43" i="15" s="1"/>
  <c r="AQ67" i="15"/>
  <c r="AR67" i="15" s="1"/>
  <c r="AY67" i="15" s="1"/>
  <c r="BA67" i="15" s="1"/>
  <c r="BB59" i="15"/>
  <c r="BC59" i="15" s="1"/>
  <c r="BD59" i="15" s="1"/>
  <c r="AT48" i="15"/>
  <c r="AY48" i="15" s="1"/>
  <c r="BA48" i="15" s="1"/>
  <c r="BB39" i="15"/>
  <c r="BC39" i="15" s="1"/>
  <c r="BD39" i="15" s="1"/>
  <c r="AQ44" i="15"/>
  <c r="AR44" i="15" s="1"/>
  <c r="AY44" i="15" s="1"/>
  <c r="BB38" i="15"/>
  <c r="BC38" i="15" s="1"/>
  <c r="BD38" i="15" s="1"/>
  <c r="BB159" i="15"/>
  <c r="BC159" i="15" s="1"/>
  <c r="BD159" i="15" s="1"/>
  <c r="BB156" i="15"/>
  <c r="BC156" i="15" s="1"/>
  <c r="BD156" i="15" s="1"/>
  <c r="BB130" i="15"/>
  <c r="BC130" i="15" s="1"/>
  <c r="BD130" i="15" s="1"/>
  <c r="BB126" i="15"/>
  <c r="BC126" i="15" s="1"/>
  <c r="BD126" i="15" s="1"/>
  <c r="BB122" i="15"/>
  <c r="BC122" i="15" s="1"/>
  <c r="BD122" i="15" s="1"/>
  <c r="BB118" i="15"/>
  <c r="BC118" i="15" s="1"/>
  <c r="BD118" i="15" s="1"/>
  <c r="BB114" i="15"/>
  <c r="BC114" i="15" s="1"/>
  <c r="BD114" i="15" s="1"/>
  <c r="BB110" i="15"/>
  <c r="BC110" i="15" s="1"/>
  <c r="BD110" i="15" s="1"/>
  <c r="BB106" i="15"/>
  <c r="BC106" i="15" s="1"/>
  <c r="BD106" i="15" s="1"/>
  <c r="BB102" i="15"/>
  <c r="BC102" i="15" s="1"/>
  <c r="BD102" i="15" s="1"/>
  <c r="BB98" i="15"/>
  <c r="BC98" i="15" s="1"/>
  <c r="BD98" i="15" s="1"/>
  <c r="BB94" i="15"/>
  <c r="BC94" i="15" s="1"/>
  <c r="BD94" i="15" s="1"/>
  <c r="BB90" i="15"/>
  <c r="BC90" i="15" s="1"/>
  <c r="BD90" i="15" s="1"/>
  <c r="BB86" i="15"/>
  <c r="BC86" i="15" s="1"/>
  <c r="BD86" i="15" s="1"/>
  <c r="BB82" i="15"/>
  <c r="BC82" i="15" s="1"/>
  <c r="BD82" i="15" s="1"/>
  <c r="BB78" i="15"/>
  <c r="BC78" i="15" s="1"/>
  <c r="BD78" i="15" s="1"/>
  <c r="BB75" i="15"/>
  <c r="BC75" i="15" s="1"/>
  <c r="BD75" i="15" s="1"/>
  <c r="BB66" i="15"/>
  <c r="BC66" i="15" s="1"/>
  <c r="BD66" i="15" s="1"/>
  <c r="BB63" i="15"/>
  <c r="BC63" i="15" s="1"/>
  <c r="BD63" i="15" s="1"/>
  <c r="BB57" i="15"/>
  <c r="BC57" i="15" s="1"/>
  <c r="BD57" i="15" s="1"/>
  <c r="AQ56" i="15"/>
  <c r="AR56" i="15" s="1"/>
  <c r="AY56" i="15" s="1"/>
  <c r="BA56" i="15" s="1"/>
  <c r="AQ52" i="15"/>
  <c r="AR52" i="15" s="1"/>
  <c r="AQ50" i="15"/>
  <c r="AR50" i="15" s="1"/>
  <c r="AY50" i="15" s="1"/>
  <c r="BA50" i="15" s="1"/>
  <c r="AQ47" i="15"/>
  <c r="AR47" i="15" s="1"/>
  <c r="BB41" i="15"/>
  <c r="BC41" i="15" s="1"/>
  <c r="BD41" i="15" s="1"/>
  <c r="BB76" i="15"/>
  <c r="BC76" i="15" s="1"/>
  <c r="BD76" i="15" s="1"/>
  <c r="BB61" i="15"/>
  <c r="BC61" i="15" s="1"/>
  <c r="BD61" i="15" s="1"/>
  <c r="BB51" i="15"/>
  <c r="BC51" i="15" s="1"/>
  <c r="BD51" i="15" s="1"/>
  <c r="BB45" i="15"/>
  <c r="BC45" i="15" s="1"/>
  <c r="BD45" i="15" s="1"/>
  <c r="AT46" i="15"/>
  <c r="AY46" i="15" s="1"/>
  <c r="BA46" i="15" s="1"/>
  <c r="BB40" i="15"/>
  <c r="BC40" i="15" s="1"/>
  <c r="BD40" i="15" s="1"/>
  <c r="BB153" i="15"/>
  <c r="BC153" i="15" s="1"/>
  <c r="BD153" i="15" s="1"/>
  <c r="BB149" i="15"/>
  <c r="BC149" i="15" s="1"/>
  <c r="BD149" i="15" s="1"/>
  <c r="BB145" i="15"/>
  <c r="BC145" i="15" s="1"/>
  <c r="BD145" i="15" s="1"/>
  <c r="BB141" i="15"/>
  <c r="BC141" i="15" s="1"/>
  <c r="BD141" i="15" s="1"/>
  <c r="BB137" i="15"/>
  <c r="BC137" i="15" s="1"/>
  <c r="BD137" i="15" s="1"/>
  <c r="BB133" i="15"/>
  <c r="BC133" i="15" s="1"/>
  <c r="BD133" i="15" s="1"/>
  <c r="BB162" i="15"/>
  <c r="BC162" i="15" s="1"/>
  <c r="BD162" i="15" s="1"/>
  <c r="BB158" i="15"/>
  <c r="BC158" i="15" s="1"/>
  <c r="BD158" i="15" s="1"/>
  <c r="BB152" i="15"/>
  <c r="BC152" i="15" s="1"/>
  <c r="BD152" i="15" s="1"/>
  <c r="BB150" i="15"/>
  <c r="BC150" i="15" s="1"/>
  <c r="BD150" i="15" s="1"/>
  <c r="BB148" i="15"/>
  <c r="BC148" i="15" s="1"/>
  <c r="BD148" i="15" s="1"/>
  <c r="BB146" i="15"/>
  <c r="BC146" i="15" s="1"/>
  <c r="BD146" i="15" s="1"/>
  <c r="BB144" i="15"/>
  <c r="BC144" i="15" s="1"/>
  <c r="BD144" i="15" s="1"/>
  <c r="BB142" i="15"/>
  <c r="BC142" i="15" s="1"/>
  <c r="BD142" i="15" s="1"/>
  <c r="BB140" i="15"/>
  <c r="BC140" i="15" s="1"/>
  <c r="BD140" i="15" s="1"/>
  <c r="BB138" i="15"/>
  <c r="BC138" i="15" s="1"/>
  <c r="BD138" i="15" s="1"/>
  <c r="BB136" i="15"/>
  <c r="BC136" i="15" s="1"/>
  <c r="BD136" i="15" s="1"/>
  <c r="BB134" i="15"/>
  <c r="BC134" i="15" s="1"/>
  <c r="BD134" i="15" s="1"/>
  <c r="BB132" i="15"/>
  <c r="BC132" i="15" s="1"/>
  <c r="BD132" i="15" s="1"/>
  <c r="AQ71" i="15"/>
  <c r="AR71" i="15" s="1"/>
  <c r="BB74" i="15"/>
  <c r="BC74" i="15" s="1"/>
  <c r="BD74" i="15" s="1"/>
  <c r="BB72" i="15"/>
  <c r="BC72" i="15" s="1"/>
  <c r="BD72" i="15" s="1"/>
  <c r="AQ68" i="15"/>
  <c r="AR68" i="15" s="1"/>
  <c r="AY68" i="15" s="1"/>
  <c r="BA68" i="15" s="1"/>
  <c r="AQ62" i="15"/>
  <c r="AR62" i="15" s="1"/>
  <c r="AY62" i="15" s="1"/>
  <c r="BA62" i="15" s="1"/>
  <c r="AQ49" i="15"/>
  <c r="AR49" i="15" s="1"/>
  <c r="BB37" i="15"/>
  <c r="BC37" i="15" s="1"/>
  <c r="BD37" i="15" s="1"/>
  <c r="BB155" i="15"/>
  <c r="BC155" i="15" s="1"/>
  <c r="BD155" i="15" s="1"/>
  <c r="BB151" i="15"/>
  <c r="BC151" i="15" s="1"/>
  <c r="BD151" i="15" s="1"/>
  <c r="BB147" i="15"/>
  <c r="BC147" i="15" s="1"/>
  <c r="BD147" i="15" s="1"/>
  <c r="BB143" i="15"/>
  <c r="BC143" i="15" s="1"/>
  <c r="BD143" i="15" s="1"/>
  <c r="BB139" i="15"/>
  <c r="BC139" i="15" s="1"/>
  <c r="BD139" i="15" s="1"/>
  <c r="BB135" i="15"/>
  <c r="BC135" i="15" s="1"/>
  <c r="BD135" i="15" s="1"/>
  <c r="AQ65" i="15"/>
  <c r="AR65" i="15" s="1"/>
  <c r="AY65" i="15" s="1"/>
  <c r="BA65" i="15" s="1"/>
  <c r="BB154" i="15"/>
  <c r="BC154" i="15" s="1"/>
  <c r="BD154" i="15" s="1"/>
  <c r="BB70" i="15"/>
  <c r="BC70" i="15" s="1"/>
  <c r="BD70" i="15" s="1"/>
  <c r="AQ54" i="15"/>
  <c r="AR54" i="15" s="1"/>
  <c r="BB129" i="15"/>
  <c r="BC129" i="15" s="1"/>
  <c r="BD129" i="15" s="1"/>
  <c r="BB125" i="15"/>
  <c r="BC125" i="15" s="1"/>
  <c r="BD125" i="15" s="1"/>
  <c r="BB121" i="15"/>
  <c r="BC121" i="15" s="1"/>
  <c r="BD121" i="15" s="1"/>
  <c r="BB117" i="15"/>
  <c r="BC117" i="15" s="1"/>
  <c r="BD117" i="15" s="1"/>
  <c r="BB113" i="15"/>
  <c r="BC113" i="15" s="1"/>
  <c r="BD113" i="15" s="1"/>
  <c r="BB109" i="15"/>
  <c r="BC109" i="15" s="1"/>
  <c r="BD109" i="15" s="1"/>
  <c r="BB105" i="15"/>
  <c r="BC105" i="15" s="1"/>
  <c r="BD105" i="15" s="1"/>
  <c r="BB101" i="15"/>
  <c r="BC101" i="15" s="1"/>
  <c r="BD101" i="15" s="1"/>
  <c r="BB97" i="15"/>
  <c r="BC97" i="15" s="1"/>
  <c r="BD97" i="15" s="1"/>
  <c r="BB93" i="15"/>
  <c r="BC93" i="15" s="1"/>
  <c r="BD93" i="15" s="1"/>
  <c r="BB89" i="15"/>
  <c r="BC89" i="15" s="1"/>
  <c r="BD89" i="15" s="1"/>
  <c r="BB85" i="15"/>
  <c r="BC85" i="15" s="1"/>
  <c r="BD85" i="15" s="1"/>
  <c r="BB81" i="15"/>
  <c r="BC81" i="15" s="1"/>
  <c r="BD81" i="15" s="1"/>
  <c r="BB77" i="15"/>
  <c r="BC77" i="15" s="1"/>
  <c r="BD77" i="15" s="1"/>
  <c r="AA165" i="15"/>
  <c r="C169" i="15"/>
  <c r="AA169" i="15" s="1"/>
  <c r="AQ53" i="15"/>
  <c r="AR53" i="15" s="1"/>
  <c r="BB35" i="15"/>
  <c r="BC35" i="15" s="1"/>
  <c r="BD35" i="15" s="1"/>
  <c r="BB131" i="15"/>
  <c r="BC131" i="15" s="1"/>
  <c r="BD131" i="15" s="1"/>
  <c r="BB127" i="15"/>
  <c r="BC127" i="15" s="1"/>
  <c r="BD127" i="15" s="1"/>
  <c r="BB123" i="15"/>
  <c r="BC123" i="15" s="1"/>
  <c r="BD123" i="15" s="1"/>
  <c r="BB119" i="15"/>
  <c r="BC119" i="15" s="1"/>
  <c r="BD119" i="15" s="1"/>
  <c r="BB115" i="15"/>
  <c r="BC115" i="15" s="1"/>
  <c r="BD115" i="15" s="1"/>
  <c r="BB111" i="15"/>
  <c r="BC111" i="15" s="1"/>
  <c r="BD111" i="15" s="1"/>
  <c r="BB107" i="15"/>
  <c r="BC107" i="15" s="1"/>
  <c r="BD107" i="15" s="1"/>
  <c r="BB103" i="15"/>
  <c r="BC103" i="15" s="1"/>
  <c r="BD103" i="15" s="1"/>
  <c r="BB99" i="15"/>
  <c r="BC99" i="15" s="1"/>
  <c r="BD99" i="15" s="1"/>
  <c r="BB95" i="15"/>
  <c r="BC95" i="15" s="1"/>
  <c r="BD95" i="15" s="1"/>
  <c r="BB91" i="15"/>
  <c r="BC91" i="15" s="1"/>
  <c r="BD91" i="15" s="1"/>
  <c r="BB87" i="15"/>
  <c r="BC87" i="15" s="1"/>
  <c r="BD87" i="15" s="1"/>
  <c r="BB83" i="15"/>
  <c r="BC83" i="15" s="1"/>
  <c r="BD83" i="15" s="1"/>
  <c r="BB79" i="15"/>
  <c r="BC79" i="15" s="1"/>
  <c r="BD79" i="15" s="1"/>
  <c r="AQ42" i="15"/>
  <c r="AR42" i="15" s="1"/>
  <c r="AY42" i="15" s="1"/>
  <c r="BA42" i="15" s="1"/>
  <c r="BB36" i="15"/>
  <c r="BC36" i="15" s="1"/>
  <c r="BD36" i="15" s="1"/>
  <c r="AT54" i="15" l="1"/>
  <c r="AY54" i="15" s="1"/>
  <c r="BA54" i="15" s="1"/>
  <c r="BB46" i="15"/>
  <c r="BC46" i="15" s="1"/>
  <c r="BD46" i="15" s="1"/>
  <c r="BB50" i="15"/>
  <c r="BC50" i="15" s="1"/>
  <c r="BD50" i="15" s="1"/>
  <c r="BB56" i="15"/>
  <c r="BC56" i="15" s="1"/>
  <c r="BD56" i="15" s="1"/>
  <c r="BB48" i="15"/>
  <c r="BC48" i="15" s="1"/>
  <c r="BD48" i="15" s="1"/>
  <c r="BB67" i="15"/>
  <c r="BC67" i="15" s="1"/>
  <c r="BD67" i="15" s="1"/>
  <c r="BB60" i="15"/>
  <c r="BC60" i="15" s="1"/>
  <c r="BD60" i="15" s="1"/>
  <c r="BB42" i="15"/>
  <c r="BC42" i="15" s="1"/>
  <c r="BD42" i="15" s="1"/>
  <c r="AT71" i="15"/>
  <c r="AY71" i="15" s="1"/>
  <c r="BA71" i="15" s="1"/>
  <c r="AT47" i="15"/>
  <c r="AY47" i="15" s="1"/>
  <c r="BA47" i="15" s="1"/>
  <c r="AT52" i="15"/>
  <c r="AY52" i="15" s="1"/>
  <c r="BA52" i="15" s="1"/>
  <c r="AZ44" i="15"/>
  <c r="BA44" i="15" s="1"/>
  <c r="BB58" i="15"/>
  <c r="BC58" i="15" s="1"/>
  <c r="BD58" i="15" s="1"/>
  <c r="BD167" i="15"/>
  <c r="C17" i="15" s="1"/>
  <c r="AT53" i="15"/>
  <c r="AY53" i="15" s="1"/>
  <c r="BA53" i="15" s="1"/>
  <c r="BB65" i="15"/>
  <c r="BC65" i="15" s="1"/>
  <c r="BD65" i="15" s="1"/>
  <c r="AT49" i="15"/>
  <c r="AY49" i="15" s="1"/>
  <c r="BA49" i="15" s="1"/>
  <c r="BB62" i="15"/>
  <c r="BC62" i="15" s="1"/>
  <c r="BD62" i="15" s="1"/>
  <c r="BB68" i="15"/>
  <c r="BC68" i="15" s="1"/>
  <c r="BD68" i="15" s="1"/>
  <c r="BB64" i="15"/>
  <c r="BC64" i="15" s="1"/>
  <c r="BD64" i="15" s="1"/>
  <c r="BB52" i="15" l="1"/>
  <c r="BC52" i="15" s="1"/>
  <c r="BD52" i="15" s="1"/>
  <c r="BB49" i="15"/>
  <c r="BC49" i="15" s="1"/>
  <c r="BD49" i="15" s="1"/>
  <c r="BB44" i="15"/>
  <c r="BC44" i="15" s="1"/>
  <c r="BD44" i="15" s="1"/>
  <c r="BB47" i="15"/>
  <c r="BC47" i="15" s="1"/>
  <c r="BD47" i="15" s="1"/>
  <c r="BB54" i="15"/>
  <c r="BC54" i="15" s="1"/>
  <c r="BD54" i="15" s="1"/>
  <c r="BB53" i="15"/>
  <c r="BC53" i="15" s="1"/>
  <c r="BD53" i="15" s="1"/>
  <c r="BB71" i="15"/>
  <c r="BC71" i="15" s="1"/>
  <c r="BD71" i="15" s="1"/>
  <c r="BD165" i="15" l="1"/>
  <c r="BD169" i="15" s="1"/>
  <c r="C18" i="15" s="1"/>
  <c r="C20" i="15" s="1"/>
  <c r="C16" i="15" l="1"/>
  <c r="E115" i="1"/>
  <c r="K35" i="2" l="1"/>
  <c r="K34" i="2" s="1"/>
  <c r="C35" i="2"/>
  <c r="C34" i="2" s="1"/>
  <c r="BS107" i="9" s="1"/>
  <c r="O34" i="2"/>
  <c r="G34" i="2"/>
  <c r="G33" i="2"/>
  <c r="G32" i="2" s="1"/>
  <c r="C33" i="2"/>
  <c r="C32" i="2" s="1"/>
  <c r="O32" i="2"/>
  <c r="O37" i="2" s="1"/>
  <c r="K32" i="2"/>
  <c r="C37" i="2" l="1"/>
  <c r="P107" i="9"/>
  <c r="G37" i="2"/>
  <c r="K37" i="2"/>
  <c r="D75" i="4" l="1"/>
  <c r="D74" i="4"/>
  <c r="D67" i="4"/>
  <c r="E89" i="4" l="1"/>
  <c r="N122" i="9" s="1"/>
  <c r="D40" i="4"/>
  <c r="D41" i="4"/>
  <c r="E27" i="4"/>
  <c r="N124" i="9" s="1"/>
  <c r="D73" i="4"/>
  <c r="D82" i="4"/>
  <c r="D83" i="4" s="1"/>
  <c r="E88" i="4"/>
  <c r="N119" i="9" s="1"/>
  <c r="D72" i="4"/>
  <c r="D49" i="4"/>
  <c r="D70" i="4"/>
  <c r="D76" i="4"/>
  <c r="D69" i="4"/>
  <c r="D68" i="4"/>
  <c r="D66" i="4"/>
  <c r="D64" i="4"/>
  <c r="D63" i="4"/>
  <c r="D62" i="4"/>
  <c r="D59" i="4"/>
  <c r="D58" i="4"/>
  <c r="D57" i="4"/>
  <c r="D56" i="4"/>
  <c r="D55" i="4"/>
  <c r="D48" i="4"/>
  <c r="D47" i="4"/>
  <c r="D46" i="4"/>
  <c r="D45" i="4"/>
  <c r="D44" i="4"/>
  <c r="D43" i="4"/>
  <c r="D42" i="4"/>
  <c r="E215" i="1"/>
  <c r="E214" i="1"/>
  <c r="E213" i="1"/>
  <c r="E212" i="1"/>
  <c r="E211" i="1"/>
  <c r="E210" i="1"/>
  <c r="E209" i="1"/>
  <c r="E208" i="1"/>
  <c r="E207" i="1"/>
  <c r="E206" i="1"/>
  <c r="E205" i="1"/>
  <c r="E204" i="1"/>
  <c r="D181" i="1"/>
  <c r="D180" i="1"/>
  <c r="D179" i="1"/>
  <c r="D178" i="1"/>
  <c r="D177" i="1"/>
  <c r="D176" i="1"/>
  <c r="D175" i="1"/>
  <c r="D174" i="1"/>
  <c r="D172" i="1"/>
  <c r="D171" i="1"/>
  <c r="D170" i="1"/>
  <c r="D169" i="1"/>
  <c r="D168" i="1"/>
  <c r="D167" i="1"/>
  <c r="D166" i="1"/>
  <c r="E158" i="1"/>
  <c r="E157" i="1"/>
  <c r="E156" i="1"/>
  <c r="E155" i="1"/>
  <c r="E154" i="1"/>
  <c r="E153" i="1"/>
  <c r="E152" i="1"/>
  <c r="E151" i="1"/>
  <c r="E150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C105" i="1"/>
  <c r="D105" i="1" s="1"/>
  <c r="C104" i="1"/>
  <c r="C103" i="1"/>
  <c r="C102" i="1"/>
  <c r="C101" i="1"/>
  <c r="C100" i="1"/>
  <c r="C99" i="1"/>
  <c r="C98" i="1"/>
  <c r="C97" i="1"/>
  <c r="C96" i="1"/>
  <c r="C94" i="1"/>
  <c r="C93" i="1"/>
  <c r="C92" i="1"/>
  <c r="C91" i="1"/>
  <c r="C90" i="1"/>
  <c r="C89" i="1"/>
  <c r="C88" i="1"/>
  <c r="C86" i="1"/>
  <c r="C85" i="1"/>
  <c r="C84" i="1"/>
  <c r="C83" i="1"/>
  <c r="C82" i="1"/>
  <c r="C81" i="1"/>
  <c r="C80" i="1"/>
  <c r="C79" i="1"/>
  <c r="C78" i="1"/>
  <c r="C77" i="1"/>
  <c r="C76" i="1"/>
  <c r="C74" i="1"/>
  <c r="C73" i="1"/>
  <c r="C72" i="1"/>
  <c r="C70" i="1"/>
  <c r="C69" i="1"/>
  <c r="C68" i="1"/>
  <c r="C67" i="1"/>
  <c r="C66" i="1"/>
  <c r="C65" i="1"/>
  <c r="B106" i="1"/>
  <c r="D106" i="1" s="1"/>
  <c r="B104" i="1"/>
  <c r="B103" i="1"/>
  <c r="B102" i="1"/>
  <c r="D102" i="1" s="1"/>
  <c r="B101" i="1"/>
  <c r="D101" i="1" s="1"/>
  <c r="B100" i="1"/>
  <c r="B99" i="1"/>
  <c r="B98" i="1"/>
  <c r="D98" i="1" s="1"/>
  <c r="B97" i="1"/>
  <c r="D97" i="1" s="1"/>
  <c r="B96" i="1"/>
  <c r="B95" i="1"/>
  <c r="D95" i="1" s="1"/>
  <c r="B94" i="1"/>
  <c r="B93" i="1"/>
  <c r="D93" i="1" s="1"/>
  <c r="B92" i="1"/>
  <c r="D92" i="1" s="1"/>
  <c r="B91" i="1"/>
  <c r="B90" i="1"/>
  <c r="B89" i="1"/>
  <c r="D89" i="1" s="1"/>
  <c r="B88" i="1"/>
  <c r="D88" i="1" s="1"/>
  <c r="B87" i="1"/>
  <c r="D87" i="1" s="1"/>
  <c r="B86" i="1"/>
  <c r="B85" i="1"/>
  <c r="B84" i="1"/>
  <c r="D84" i="1" s="1"/>
  <c r="B83" i="1"/>
  <c r="D83" i="1" s="1"/>
  <c r="B82" i="1"/>
  <c r="B81" i="1"/>
  <c r="D81" i="1" s="1"/>
  <c r="B80" i="1"/>
  <c r="D80" i="1" s="1"/>
  <c r="B79" i="1"/>
  <c r="D79" i="1" s="1"/>
  <c r="B78" i="1"/>
  <c r="B77" i="1"/>
  <c r="D77" i="1" s="1"/>
  <c r="B76" i="1"/>
  <c r="D76" i="1" s="1"/>
  <c r="B75" i="1"/>
  <c r="D75" i="1" s="1"/>
  <c r="B74" i="1"/>
  <c r="D74" i="1" s="1"/>
  <c r="B73" i="1"/>
  <c r="D73" i="1" s="1"/>
  <c r="B72" i="1"/>
  <c r="D72" i="1" s="1"/>
  <c r="B71" i="1"/>
  <c r="D71" i="1" s="1"/>
  <c r="B70" i="1"/>
  <c r="B69" i="1"/>
  <c r="B68" i="1"/>
  <c r="B67" i="1"/>
  <c r="B66" i="1"/>
  <c r="B65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D90" i="1" l="1"/>
  <c r="D94" i="1"/>
  <c r="D85" i="1"/>
  <c r="D99" i="1"/>
  <c r="D103" i="1"/>
  <c r="D96" i="1"/>
  <c r="D78" i="1"/>
  <c r="D82" i="1"/>
  <c r="D86" i="1"/>
  <c r="D104" i="1"/>
  <c r="D100" i="1"/>
  <c r="D91" i="1"/>
  <c r="E160" i="1"/>
  <c r="BI146" i="9"/>
  <c r="E203" i="1"/>
  <c r="E224" i="1" s="1"/>
  <c r="D77" i="4"/>
  <c r="D150" i="9" s="1"/>
  <c r="D50" i="4"/>
  <c r="O129" i="9" s="1"/>
  <c r="BI145" i="9"/>
  <c r="E59" i="1"/>
  <c r="D131" i="9" s="1"/>
  <c r="D148" i="9" l="1"/>
  <c r="G9" i="16" l="1"/>
  <c r="G7" i="16"/>
  <c r="F7" i="16"/>
  <c r="F6" i="16"/>
  <c r="F9" i="16" s="1"/>
  <c r="F8" i="16" l="1"/>
  <c r="D143" i="9" l="1"/>
  <c r="AZ115" i="9" l="1"/>
  <c r="BC115" i="9"/>
  <c r="BR115" i="9"/>
  <c r="BG115" i="9" s="1"/>
  <c r="BZ115" i="9"/>
  <c r="CB112" i="9"/>
  <c r="CA112" i="9"/>
  <c r="BX112" i="9"/>
  <c r="BW112" i="9"/>
  <c r="BV112" i="9"/>
  <c r="BU112" i="9"/>
  <c r="BT112" i="9"/>
  <c r="BS112" i="9"/>
  <c r="BQ112" i="9"/>
  <c r="BP112" i="9"/>
  <c r="BO112" i="9"/>
  <c r="BN112" i="9"/>
  <c r="BM112" i="9"/>
  <c r="BL112" i="9"/>
  <c r="BK112" i="9"/>
  <c r="BJ112" i="9"/>
  <c r="BI112" i="9"/>
  <c r="BH112" i="9"/>
  <c r="BF112" i="9"/>
  <c r="BE112" i="9"/>
  <c r="BD112" i="9"/>
  <c r="BB112" i="9"/>
  <c r="BA112" i="9"/>
  <c r="AY112" i="9"/>
  <c r="AX112" i="9"/>
  <c r="AW112" i="9"/>
  <c r="AV112" i="9"/>
  <c r="AU112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E112" i="9"/>
  <c r="F112" i="9"/>
  <c r="G112" i="9"/>
  <c r="H112" i="9"/>
  <c r="I112" i="9"/>
  <c r="J112" i="9"/>
  <c r="K112" i="9"/>
  <c r="L112" i="9"/>
  <c r="M112" i="9"/>
  <c r="N112" i="9"/>
  <c r="O112" i="9"/>
  <c r="P112" i="9"/>
  <c r="D112" i="9"/>
  <c r="Q115" i="9"/>
  <c r="C115" i="9"/>
  <c r="BH143" i="9"/>
  <c r="BH137" i="9"/>
  <c r="BH132" i="9"/>
  <c r="BH118" i="9"/>
  <c r="BH116" i="9" s="1"/>
  <c r="BH104" i="9"/>
  <c r="BH76" i="9"/>
  <c r="BH75" i="9" s="1"/>
  <c r="BH74" i="9" s="1"/>
  <c r="BH37" i="9"/>
  <c r="BX37" i="9"/>
  <c r="BX118" i="9"/>
  <c r="BX116" i="9" s="1"/>
  <c r="D118" i="9"/>
  <c r="D116" i="9" s="1"/>
  <c r="BZ144" i="9"/>
  <c r="BR144" i="9"/>
  <c r="BG144" i="9" s="1"/>
  <c r="BC144" i="9"/>
  <c r="AZ144" i="9"/>
  <c r="Q144" i="9"/>
  <c r="C144" i="9"/>
  <c r="CA143" i="9"/>
  <c r="BZ143" i="9"/>
  <c r="BW143" i="9"/>
  <c r="BV143" i="9"/>
  <c r="BU143" i="9"/>
  <c r="BT143" i="9"/>
  <c r="BS143" i="9"/>
  <c r="BP143" i="9"/>
  <c r="BO143" i="9"/>
  <c r="BN143" i="9"/>
  <c r="BM143" i="9"/>
  <c r="BL143" i="9"/>
  <c r="BK143" i="9"/>
  <c r="BJ143" i="9"/>
  <c r="BI143" i="9"/>
  <c r="BF143" i="9"/>
  <c r="BE143" i="9"/>
  <c r="BD143" i="9"/>
  <c r="BB143" i="9"/>
  <c r="BA143" i="9"/>
  <c r="AY143" i="9"/>
  <c r="AX143" i="9"/>
  <c r="AW143" i="9"/>
  <c r="AV143" i="9"/>
  <c r="AU143" i="9"/>
  <c r="AT143" i="9"/>
  <c r="AS143" i="9"/>
  <c r="AR143" i="9"/>
  <c r="AQ143" i="9"/>
  <c r="AP143" i="9"/>
  <c r="AO143" i="9"/>
  <c r="AN143" i="9"/>
  <c r="AM143" i="9"/>
  <c r="AL143" i="9"/>
  <c r="AK143" i="9"/>
  <c r="AJ143" i="9"/>
  <c r="AI143" i="9"/>
  <c r="AH143" i="9"/>
  <c r="AG143" i="9"/>
  <c r="AF143" i="9"/>
  <c r="AE143" i="9"/>
  <c r="AD143" i="9"/>
  <c r="AC143" i="9"/>
  <c r="AB143" i="9"/>
  <c r="AA143" i="9"/>
  <c r="Z143" i="9"/>
  <c r="Y143" i="9"/>
  <c r="X143" i="9"/>
  <c r="W143" i="9"/>
  <c r="V143" i="9"/>
  <c r="U143" i="9"/>
  <c r="T143" i="9"/>
  <c r="S143" i="9"/>
  <c r="R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BH110" i="9" l="1"/>
  <c r="BH73" i="9" s="1"/>
  <c r="BY115" i="9"/>
  <c r="BR143" i="9"/>
  <c r="Q143" i="9"/>
  <c r="C143" i="9"/>
  <c r="BC143" i="9"/>
  <c r="AZ143" i="9"/>
  <c r="BY144" i="9"/>
  <c r="BH36" i="9" l="1"/>
  <c r="CB104" i="9"/>
  <c r="CA104" i="9"/>
  <c r="BZ104" i="9" s="1"/>
  <c r="BX104" i="9"/>
  <c r="BW104" i="9"/>
  <c r="BV104" i="9"/>
  <c r="BU104" i="9"/>
  <c r="BT104" i="9"/>
  <c r="BS104" i="9"/>
  <c r="BQ104" i="9"/>
  <c r="BP104" i="9"/>
  <c r="BO104" i="9"/>
  <c r="BN104" i="9"/>
  <c r="BM104" i="9"/>
  <c r="BL104" i="9"/>
  <c r="BK104" i="9"/>
  <c r="BJ104" i="9"/>
  <c r="BI104" i="9"/>
  <c r="BF104" i="9"/>
  <c r="BE104" i="9"/>
  <c r="BD104" i="9"/>
  <c r="BB104" i="9"/>
  <c r="BA104" i="9"/>
  <c r="AY104" i="9"/>
  <c r="AX104" i="9"/>
  <c r="AW104" i="9"/>
  <c r="AV104" i="9"/>
  <c r="AU104" i="9"/>
  <c r="AT104" i="9"/>
  <c r="AS104" i="9"/>
  <c r="AR104" i="9"/>
  <c r="AQ104" i="9"/>
  <c r="AP104" i="9"/>
  <c r="AO104" i="9"/>
  <c r="AN104" i="9"/>
  <c r="AM104" i="9"/>
  <c r="AL104" i="9"/>
  <c r="AK104" i="9"/>
  <c r="AJ104" i="9"/>
  <c r="AI104" i="9"/>
  <c r="AH104" i="9"/>
  <c r="AG104" i="9"/>
  <c r="AF104" i="9"/>
  <c r="AE104" i="9"/>
  <c r="AD104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E104" i="9"/>
  <c r="F104" i="9"/>
  <c r="G104" i="9"/>
  <c r="H104" i="9"/>
  <c r="I104" i="9"/>
  <c r="J104" i="9"/>
  <c r="K104" i="9"/>
  <c r="L104" i="9"/>
  <c r="M104" i="9"/>
  <c r="N104" i="9"/>
  <c r="O104" i="9"/>
  <c r="P104" i="9"/>
  <c r="D104" i="9"/>
  <c r="Q152" i="9"/>
  <c r="Q151" i="9"/>
  <c r="Q150" i="9"/>
  <c r="Q149" i="9"/>
  <c r="Q148" i="9"/>
  <c r="Q147" i="9"/>
  <c r="Q146" i="9"/>
  <c r="Q145" i="9"/>
  <c r="Q142" i="9"/>
  <c r="Q141" i="9"/>
  <c r="Q140" i="9"/>
  <c r="Q139" i="9"/>
  <c r="Q138" i="9"/>
  <c r="Q136" i="9"/>
  <c r="Q135" i="9"/>
  <c r="Q134" i="9"/>
  <c r="Q133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7" i="9"/>
  <c r="Q114" i="9"/>
  <c r="Q113" i="9"/>
  <c r="Q112" i="9"/>
  <c r="Q111" i="9"/>
  <c r="Q109" i="9"/>
  <c r="Q108" i="9"/>
  <c r="Q107" i="9"/>
  <c r="Q106" i="9"/>
  <c r="Q105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2" i="9"/>
  <c r="Q71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5" i="9"/>
  <c r="C152" i="9"/>
  <c r="C151" i="9"/>
  <c r="C150" i="9"/>
  <c r="C149" i="9"/>
  <c r="C148" i="9"/>
  <c r="C147" i="9"/>
  <c r="C146" i="9"/>
  <c r="C145" i="9"/>
  <c r="C142" i="9"/>
  <c r="C141" i="9"/>
  <c r="C140" i="9"/>
  <c r="C138" i="9"/>
  <c r="C136" i="9"/>
  <c r="C135" i="9"/>
  <c r="C134" i="9"/>
  <c r="C133" i="9"/>
  <c r="C131" i="9"/>
  <c r="C130" i="9"/>
  <c r="C129" i="9"/>
  <c r="C128" i="9"/>
  <c r="C127" i="9"/>
  <c r="C126" i="9"/>
  <c r="C125" i="9"/>
  <c r="C124" i="9"/>
  <c r="C122" i="9"/>
  <c r="C120" i="9"/>
  <c r="C119" i="9"/>
  <c r="C117" i="9"/>
  <c r="C114" i="9"/>
  <c r="C113" i="9"/>
  <c r="C112" i="9"/>
  <c r="C109" i="9"/>
  <c r="C108" i="9"/>
  <c r="C107" i="9"/>
  <c r="C106" i="9"/>
  <c r="C105" i="9"/>
  <c r="C103" i="9"/>
  <c r="C102" i="9"/>
  <c r="C101" i="9"/>
  <c r="C99" i="9"/>
  <c r="C77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5" i="9"/>
  <c r="CB37" i="9"/>
  <c r="CA37" i="9"/>
  <c r="BW37" i="9"/>
  <c r="BV37" i="9"/>
  <c r="BU37" i="9"/>
  <c r="BT37" i="9"/>
  <c r="BS37" i="9"/>
  <c r="BQ37" i="9"/>
  <c r="BP37" i="9"/>
  <c r="BO37" i="9"/>
  <c r="BN37" i="9"/>
  <c r="BM37" i="9"/>
  <c r="BL37" i="9"/>
  <c r="BK37" i="9"/>
  <c r="BJ37" i="9"/>
  <c r="BI37" i="9"/>
  <c r="BF37" i="9"/>
  <c r="BE37" i="9"/>
  <c r="BD37" i="9"/>
  <c r="BB37" i="9"/>
  <c r="BA37" i="9"/>
  <c r="R54" i="9"/>
  <c r="R37" i="9" s="1"/>
  <c r="BZ152" i="9"/>
  <c r="BZ151" i="9"/>
  <c r="BZ150" i="9"/>
  <c r="BZ149" i="9"/>
  <c r="BZ148" i="9"/>
  <c r="BZ147" i="9"/>
  <c r="BZ146" i="9"/>
  <c r="BZ145" i="9"/>
  <c r="BZ142" i="9"/>
  <c r="BZ141" i="9"/>
  <c r="BZ140" i="9"/>
  <c r="BZ139" i="9"/>
  <c r="BZ138" i="9"/>
  <c r="BZ136" i="9"/>
  <c r="BZ135" i="9"/>
  <c r="BZ134" i="9"/>
  <c r="BZ133" i="9"/>
  <c r="BZ131" i="9"/>
  <c r="BZ130" i="9"/>
  <c r="BZ129" i="9"/>
  <c r="BZ128" i="9"/>
  <c r="BZ127" i="9"/>
  <c r="BZ126" i="9"/>
  <c r="BZ125" i="9"/>
  <c r="BZ124" i="9"/>
  <c r="BZ123" i="9"/>
  <c r="BZ122" i="9"/>
  <c r="BZ121" i="9"/>
  <c r="BZ120" i="9"/>
  <c r="BZ119" i="9"/>
  <c r="BZ117" i="9"/>
  <c r="BZ114" i="9"/>
  <c r="BZ113" i="9"/>
  <c r="BZ112" i="9"/>
  <c r="BZ111" i="9"/>
  <c r="BZ109" i="9"/>
  <c r="BZ108" i="9"/>
  <c r="BZ107" i="9"/>
  <c r="BZ106" i="9"/>
  <c r="BZ105" i="9"/>
  <c r="BZ103" i="9"/>
  <c r="BZ102" i="9"/>
  <c r="BZ101" i="9"/>
  <c r="BZ100" i="9"/>
  <c r="BZ99" i="9"/>
  <c r="BZ98" i="9"/>
  <c r="BZ97" i="9"/>
  <c r="BZ96" i="9"/>
  <c r="BZ95" i="9"/>
  <c r="BZ94" i="9"/>
  <c r="BZ93" i="9"/>
  <c r="BZ92" i="9"/>
  <c r="BZ91" i="9"/>
  <c r="BZ90" i="9"/>
  <c r="BZ89" i="9"/>
  <c r="BZ88" i="9"/>
  <c r="BZ87" i="9"/>
  <c r="BZ86" i="9"/>
  <c r="BZ85" i="9"/>
  <c r="BZ84" i="9"/>
  <c r="BZ83" i="9"/>
  <c r="BZ82" i="9"/>
  <c r="BZ81" i="9"/>
  <c r="BZ80" i="9"/>
  <c r="BZ79" i="9"/>
  <c r="BZ78" i="9"/>
  <c r="BZ77" i="9"/>
  <c r="BZ72" i="9"/>
  <c r="BZ71" i="9"/>
  <c r="BZ70" i="9"/>
  <c r="BZ69" i="9"/>
  <c r="BZ68" i="9"/>
  <c r="BZ67" i="9"/>
  <c r="BZ66" i="9"/>
  <c r="BZ65" i="9"/>
  <c r="BZ64" i="9"/>
  <c r="BZ63" i="9"/>
  <c r="BZ62" i="9"/>
  <c r="BZ61" i="9"/>
  <c r="BZ60" i="9"/>
  <c r="BZ59" i="9"/>
  <c r="BZ58" i="9"/>
  <c r="BZ57" i="9"/>
  <c r="BZ56" i="9"/>
  <c r="BZ55" i="9"/>
  <c r="BZ54" i="9"/>
  <c r="BZ53" i="9"/>
  <c r="BZ52" i="9"/>
  <c r="BZ51" i="9"/>
  <c r="BZ50" i="9"/>
  <c r="BZ49" i="9"/>
  <c r="BZ48" i="9"/>
  <c r="BZ47" i="9"/>
  <c r="BZ46" i="9"/>
  <c r="BZ45" i="9"/>
  <c r="BZ44" i="9"/>
  <c r="BZ43" i="9"/>
  <c r="BZ42" i="9"/>
  <c r="BZ41" i="9"/>
  <c r="BZ40" i="9"/>
  <c r="BZ39" i="9"/>
  <c r="BZ38" i="9"/>
  <c r="BZ35" i="9"/>
  <c r="BR152" i="9"/>
  <c r="BG152" i="9" s="1"/>
  <c r="BR151" i="9"/>
  <c r="BG151" i="9" s="1"/>
  <c r="BR150" i="9"/>
  <c r="BG150" i="9" s="1"/>
  <c r="BR149" i="9"/>
  <c r="BG149" i="9" s="1"/>
  <c r="BR148" i="9"/>
  <c r="BG148" i="9" s="1"/>
  <c r="BR147" i="9"/>
  <c r="BG147" i="9" s="1"/>
  <c r="BR146" i="9"/>
  <c r="BG146" i="9" s="1"/>
  <c r="BR145" i="9"/>
  <c r="BG145" i="9" s="1"/>
  <c r="BR142" i="9"/>
  <c r="BG142" i="9" s="1"/>
  <c r="BR141" i="9"/>
  <c r="BG141" i="9" s="1"/>
  <c r="BR140" i="9"/>
  <c r="BG140" i="9" s="1"/>
  <c r="BR139" i="9"/>
  <c r="BG139" i="9" s="1"/>
  <c r="BR138" i="9"/>
  <c r="BG138" i="9" s="1"/>
  <c r="BR136" i="9"/>
  <c r="BG136" i="9" s="1"/>
  <c r="BR135" i="9"/>
  <c r="BG135" i="9" s="1"/>
  <c r="BR134" i="9"/>
  <c r="BR133" i="9"/>
  <c r="BG133" i="9" s="1"/>
  <c r="BR131" i="9"/>
  <c r="BG131" i="9" s="1"/>
  <c r="BR130" i="9"/>
  <c r="BG130" i="9" s="1"/>
  <c r="BR129" i="9"/>
  <c r="BG129" i="9" s="1"/>
  <c r="BR128" i="9"/>
  <c r="BG128" i="9" s="1"/>
  <c r="BR127" i="9"/>
  <c r="BG127" i="9" s="1"/>
  <c r="BR126" i="9"/>
  <c r="BG126" i="9" s="1"/>
  <c r="BR125" i="9"/>
  <c r="BG125" i="9" s="1"/>
  <c r="BR124" i="9"/>
  <c r="BG124" i="9" s="1"/>
  <c r="BR123" i="9"/>
  <c r="BG123" i="9" s="1"/>
  <c r="BR122" i="9"/>
  <c r="BG122" i="9" s="1"/>
  <c r="BR121" i="9"/>
  <c r="BG121" i="9" s="1"/>
  <c r="BR120" i="9"/>
  <c r="BG120" i="9" s="1"/>
  <c r="BR119" i="9"/>
  <c r="BR117" i="9"/>
  <c r="BG117" i="9" s="1"/>
  <c r="BR114" i="9"/>
  <c r="BG114" i="9" s="1"/>
  <c r="BR113" i="9"/>
  <c r="BG113" i="9" s="1"/>
  <c r="BR112" i="9"/>
  <c r="BG112" i="9" s="1"/>
  <c r="BR111" i="9"/>
  <c r="BG111" i="9" s="1"/>
  <c r="BR109" i="9"/>
  <c r="BG109" i="9" s="1"/>
  <c r="BR108" i="9"/>
  <c r="BG108" i="9" s="1"/>
  <c r="BR107" i="9"/>
  <c r="BG107" i="9" s="1"/>
  <c r="BR106" i="9"/>
  <c r="BG106" i="9" s="1"/>
  <c r="BR105" i="9"/>
  <c r="BG105" i="9" s="1"/>
  <c r="BR103" i="9"/>
  <c r="BG103" i="9" s="1"/>
  <c r="BR102" i="9"/>
  <c r="BG102" i="9" s="1"/>
  <c r="BR101" i="9"/>
  <c r="BG101" i="9" s="1"/>
  <c r="BR100" i="9"/>
  <c r="BR99" i="9"/>
  <c r="BG99" i="9" s="1"/>
  <c r="BR98" i="9"/>
  <c r="BG98" i="9" s="1"/>
  <c r="BR97" i="9"/>
  <c r="BG97" i="9" s="1"/>
  <c r="BR96" i="9"/>
  <c r="BG96" i="9" s="1"/>
  <c r="BR95" i="9"/>
  <c r="BG95" i="9" s="1"/>
  <c r="BR94" i="9"/>
  <c r="BR93" i="9"/>
  <c r="BG93" i="9" s="1"/>
  <c r="BR92" i="9"/>
  <c r="BG92" i="9" s="1"/>
  <c r="BR91" i="9"/>
  <c r="BG91" i="9" s="1"/>
  <c r="BR90" i="9"/>
  <c r="BG90" i="9" s="1"/>
  <c r="BR89" i="9"/>
  <c r="BG89" i="9" s="1"/>
  <c r="BR88" i="9"/>
  <c r="BG88" i="9" s="1"/>
  <c r="BR87" i="9"/>
  <c r="BG87" i="9" s="1"/>
  <c r="BR86" i="9"/>
  <c r="BG86" i="9" s="1"/>
  <c r="BR85" i="9"/>
  <c r="BG85" i="9" s="1"/>
  <c r="BR84" i="9"/>
  <c r="BG84" i="9" s="1"/>
  <c r="BR83" i="9"/>
  <c r="BG83" i="9" s="1"/>
  <c r="BR82" i="9"/>
  <c r="BG82" i="9" s="1"/>
  <c r="BR81" i="9"/>
  <c r="BG81" i="9" s="1"/>
  <c r="BR80" i="9"/>
  <c r="BG80" i="9" s="1"/>
  <c r="BR79" i="9"/>
  <c r="BG79" i="9" s="1"/>
  <c r="BR78" i="9"/>
  <c r="BG78" i="9" s="1"/>
  <c r="BR77" i="9"/>
  <c r="BG77" i="9" s="1"/>
  <c r="BR72" i="9"/>
  <c r="BG72" i="9" s="1"/>
  <c r="BR71" i="9"/>
  <c r="BG71" i="9" s="1"/>
  <c r="BR70" i="9"/>
  <c r="BG70" i="9" s="1"/>
  <c r="BR69" i="9"/>
  <c r="BG69" i="9" s="1"/>
  <c r="BR68" i="9"/>
  <c r="BG68" i="9" s="1"/>
  <c r="BR67" i="9"/>
  <c r="BG67" i="9" s="1"/>
  <c r="BR66" i="9"/>
  <c r="BG66" i="9" s="1"/>
  <c r="BR65" i="9"/>
  <c r="BG65" i="9" s="1"/>
  <c r="BR64" i="9"/>
  <c r="BG64" i="9" s="1"/>
  <c r="BR63" i="9"/>
  <c r="BG63" i="9" s="1"/>
  <c r="BR62" i="9"/>
  <c r="BG62" i="9" s="1"/>
  <c r="BR61" i="9"/>
  <c r="BG61" i="9" s="1"/>
  <c r="BR60" i="9"/>
  <c r="BR59" i="9"/>
  <c r="BG59" i="9" s="1"/>
  <c r="BR58" i="9"/>
  <c r="BG58" i="9" s="1"/>
  <c r="BR57" i="9"/>
  <c r="BG57" i="9" s="1"/>
  <c r="BR56" i="9"/>
  <c r="BG56" i="9" s="1"/>
  <c r="BR55" i="9"/>
  <c r="BG55" i="9" s="1"/>
  <c r="BR54" i="9"/>
  <c r="BG54" i="9" s="1"/>
  <c r="BR53" i="9"/>
  <c r="BG53" i="9" s="1"/>
  <c r="BR52" i="9"/>
  <c r="BG52" i="9" s="1"/>
  <c r="BR51" i="9"/>
  <c r="BG51" i="9" s="1"/>
  <c r="BR50" i="9"/>
  <c r="BG50" i="9" s="1"/>
  <c r="BR49" i="9"/>
  <c r="BG49" i="9" s="1"/>
  <c r="BR48" i="9"/>
  <c r="BG48" i="9" s="1"/>
  <c r="BR47" i="9"/>
  <c r="BG47" i="9" s="1"/>
  <c r="BR46" i="9"/>
  <c r="BG46" i="9" s="1"/>
  <c r="BR45" i="9"/>
  <c r="BG45" i="9" s="1"/>
  <c r="BR44" i="9"/>
  <c r="BG44" i="9" s="1"/>
  <c r="BR43" i="9"/>
  <c r="BG43" i="9" s="1"/>
  <c r="BR42" i="9"/>
  <c r="BG42" i="9" s="1"/>
  <c r="BR41" i="9"/>
  <c r="BG41" i="9" s="1"/>
  <c r="BR40" i="9"/>
  <c r="BG40" i="9" s="1"/>
  <c r="BR39" i="9"/>
  <c r="BG39" i="9" s="1"/>
  <c r="BR38" i="9"/>
  <c r="BG38" i="9" s="1"/>
  <c r="BR35" i="9"/>
  <c r="BG35" i="9" s="1"/>
  <c r="BG119" i="9"/>
  <c r="BG94" i="9"/>
  <c r="BG60" i="9"/>
  <c r="BC152" i="9"/>
  <c r="BC151" i="9"/>
  <c r="BC150" i="9"/>
  <c r="BC149" i="9"/>
  <c r="BC148" i="9"/>
  <c r="BC147" i="9"/>
  <c r="BC146" i="9"/>
  <c r="BC145" i="9"/>
  <c r="BC142" i="9"/>
  <c r="BC141" i="9"/>
  <c r="BC140" i="9"/>
  <c r="BC139" i="9"/>
  <c r="BC138" i="9"/>
  <c r="BC136" i="9"/>
  <c r="BC135" i="9"/>
  <c r="BC134" i="9"/>
  <c r="BC133" i="9"/>
  <c r="BC131" i="9"/>
  <c r="BC130" i="9"/>
  <c r="BC129" i="9"/>
  <c r="BC128" i="9"/>
  <c r="BC127" i="9"/>
  <c r="BC126" i="9"/>
  <c r="BC125" i="9"/>
  <c r="BC124" i="9"/>
  <c r="BC123" i="9"/>
  <c r="BC122" i="9"/>
  <c r="BC121" i="9"/>
  <c r="BC120" i="9"/>
  <c r="BC119" i="9"/>
  <c r="BC117" i="9"/>
  <c r="BC114" i="9"/>
  <c r="BC113" i="9"/>
  <c r="BC112" i="9"/>
  <c r="BC111" i="9"/>
  <c r="BC109" i="9"/>
  <c r="BC108" i="9"/>
  <c r="BC107" i="9"/>
  <c r="BC106" i="9"/>
  <c r="BC105" i="9"/>
  <c r="BC103" i="9"/>
  <c r="BC102" i="9"/>
  <c r="BC101" i="9"/>
  <c r="BC100" i="9"/>
  <c r="BC99" i="9"/>
  <c r="BC98" i="9"/>
  <c r="BC97" i="9"/>
  <c r="BC96" i="9"/>
  <c r="BC95" i="9"/>
  <c r="BC94" i="9"/>
  <c r="BC93" i="9"/>
  <c r="BC92" i="9"/>
  <c r="BC91" i="9"/>
  <c r="BC90" i="9"/>
  <c r="BC89" i="9"/>
  <c r="BC88" i="9"/>
  <c r="BC87" i="9"/>
  <c r="BC86" i="9"/>
  <c r="BC85" i="9"/>
  <c r="BC84" i="9"/>
  <c r="BC83" i="9"/>
  <c r="BC82" i="9"/>
  <c r="BC81" i="9"/>
  <c r="BC80" i="9"/>
  <c r="BC79" i="9"/>
  <c r="BC78" i="9"/>
  <c r="BC77" i="9"/>
  <c r="BC72" i="9"/>
  <c r="BC71" i="9"/>
  <c r="BC70" i="9"/>
  <c r="BC69" i="9"/>
  <c r="BC68" i="9"/>
  <c r="BC67" i="9"/>
  <c r="BC66" i="9"/>
  <c r="BC65" i="9"/>
  <c r="BC64" i="9"/>
  <c r="BC63" i="9"/>
  <c r="BC62" i="9"/>
  <c r="BC61" i="9"/>
  <c r="BC60" i="9"/>
  <c r="BC59" i="9"/>
  <c r="BC58" i="9"/>
  <c r="BC57" i="9"/>
  <c r="BC56" i="9"/>
  <c r="BC55" i="9"/>
  <c r="BC54" i="9"/>
  <c r="BC53" i="9"/>
  <c r="BC52" i="9"/>
  <c r="BC51" i="9"/>
  <c r="BC50" i="9"/>
  <c r="BC49" i="9"/>
  <c r="BC48" i="9"/>
  <c r="BC47" i="9"/>
  <c r="BC46" i="9"/>
  <c r="BC45" i="9"/>
  <c r="BC44" i="9"/>
  <c r="BC43" i="9"/>
  <c r="BC42" i="9"/>
  <c r="BC41" i="9"/>
  <c r="BC40" i="9"/>
  <c r="BC39" i="9"/>
  <c r="BC38" i="9"/>
  <c r="BC35" i="9"/>
  <c r="AZ152" i="9"/>
  <c r="AZ151" i="9"/>
  <c r="AZ150" i="9"/>
  <c r="AZ149" i="9"/>
  <c r="AZ148" i="9"/>
  <c r="AZ147" i="9"/>
  <c r="AZ146" i="9"/>
  <c r="AZ145" i="9"/>
  <c r="AZ142" i="9"/>
  <c r="AZ141" i="9"/>
  <c r="AZ140" i="9"/>
  <c r="AZ139" i="9"/>
  <c r="AZ138" i="9"/>
  <c r="AZ136" i="9"/>
  <c r="AZ135" i="9"/>
  <c r="AZ134" i="9"/>
  <c r="AZ133" i="9"/>
  <c r="AZ131" i="9"/>
  <c r="AZ130" i="9"/>
  <c r="AZ129" i="9"/>
  <c r="AZ128" i="9"/>
  <c r="AZ127" i="9"/>
  <c r="AZ126" i="9"/>
  <c r="AZ125" i="9"/>
  <c r="AZ124" i="9"/>
  <c r="AZ123" i="9"/>
  <c r="AZ122" i="9"/>
  <c r="AZ121" i="9"/>
  <c r="AZ120" i="9"/>
  <c r="AZ119" i="9"/>
  <c r="AZ117" i="9"/>
  <c r="AZ114" i="9"/>
  <c r="AZ113" i="9"/>
  <c r="AZ112" i="9"/>
  <c r="AZ111" i="9"/>
  <c r="AZ109" i="9"/>
  <c r="AZ108" i="9"/>
  <c r="AZ107" i="9"/>
  <c r="AZ106" i="9"/>
  <c r="AZ105" i="9"/>
  <c r="AZ103" i="9"/>
  <c r="AZ102" i="9"/>
  <c r="AZ101" i="9"/>
  <c r="AZ100" i="9"/>
  <c r="AZ99" i="9"/>
  <c r="AZ98" i="9"/>
  <c r="AZ97" i="9"/>
  <c r="AZ96" i="9"/>
  <c r="AZ95" i="9"/>
  <c r="AZ94" i="9"/>
  <c r="AZ93" i="9"/>
  <c r="AZ92" i="9"/>
  <c r="AZ91" i="9"/>
  <c r="AZ90" i="9"/>
  <c r="AZ89" i="9"/>
  <c r="AZ88" i="9"/>
  <c r="AZ87" i="9"/>
  <c r="AZ86" i="9"/>
  <c r="AZ85" i="9"/>
  <c r="AZ84" i="9"/>
  <c r="AZ83" i="9"/>
  <c r="AZ82" i="9"/>
  <c r="AZ81" i="9"/>
  <c r="AZ80" i="9"/>
  <c r="AZ79" i="9"/>
  <c r="AZ78" i="9"/>
  <c r="AZ77" i="9"/>
  <c r="AZ72" i="9"/>
  <c r="AZ71" i="9"/>
  <c r="AZ70" i="9"/>
  <c r="AZ69" i="9"/>
  <c r="AZ68" i="9"/>
  <c r="AZ67" i="9"/>
  <c r="AZ66" i="9"/>
  <c r="AZ65" i="9"/>
  <c r="AZ64" i="9"/>
  <c r="AZ63" i="9"/>
  <c r="AZ62" i="9"/>
  <c r="AZ61" i="9"/>
  <c r="AZ60" i="9"/>
  <c r="AZ59" i="9"/>
  <c r="AZ58" i="9"/>
  <c r="AZ57" i="9"/>
  <c r="AZ56" i="9"/>
  <c r="AZ55" i="9"/>
  <c r="AZ54" i="9"/>
  <c r="AZ53" i="9"/>
  <c r="AZ52" i="9"/>
  <c r="AZ51" i="9"/>
  <c r="AZ50" i="9"/>
  <c r="AZ49" i="9"/>
  <c r="AZ48" i="9"/>
  <c r="AZ47" i="9"/>
  <c r="AZ46" i="9"/>
  <c r="AZ45" i="9"/>
  <c r="AZ44" i="9"/>
  <c r="AZ43" i="9"/>
  <c r="AZ42" i="9"/>
  <c r="AZ41" i="9"/>
  <c r="AZ40" i="9"/>
  <c r="AZ39" i="9"/>
  <c r="AZ38" i="9"/>
  <c r="AZ35" i="9"/>
  <c r="S54" i="9"/>
  <c r="S37" i="9" s="1"/>
  <c r="T54" i="9"/>
  <c r="T37" i="9" s="1"/>
  <c r="U54" i="9"/>
  <c r="U37" i="9" s="1"/>
  <c r="V54" i="9"/>
  <c r="V37" i="9" s="1"/>
  <c r="W54" i="9"/>
  <c r="W37" i="9" s="1"/>
  <c r="X54" i="9"/>
  <c r="X37" i="9" s="1"/>
  <c r="Y54" i="9"/>
  <c r="Y37" i="9" s="1"/>
  <c r="Z54" i="9"/>
  <c r="Z37" i="9" s="1"/>
  <c r="AA54" i="9"/>
  <c r="AA37" i="9" s="1"/>
  <c r="AB54" i="9"/>
  <c r="AB37" i="9" s="1"/>
  <c r="AC54" i="9"/>
  <c r="AC37" i="9" s="1"/>
  <c r="AD54" i="9"/>
  <c r="AD37" i="9" s="1"/>
  <c r="AE54" i="9"/>
  <c r="AE37" i="9" s="1"/>
  <c r="AF54" i="9"/>
  <c r="AF37" i="9" s="1"/>
  <c r="AG54" i="9"/>
  <c r="AG37" i="9" s="1"/>
  <c r="AH54" i="9"/>
  <c r="AH37" i="9" s="1"/>
  <c r="AI54" i="9"/>
  <c r="AI37" i="9" s="1"/>
  <c r="AJ54" i="9"/>
  <c r="AJ37" i="9" s="1"/>
  <c r="AK54" i="9"/>
  <c r="AK37" i="9" s="1"/>
  <c r="AL54" i="9"/>
  <c r="AL37" i="9" s="1"/>
  <c r="AM54" i="9"/>
  <c r="AM37" i="9" s="1"/>
  <c r="AN54" i="9"/>
  <c r="AN37" i="9" s="1"/>
  <c r="AO54" i="9"/>
  <c r="AO37" i="9" s="1"/>
  <c r="AP54" i="9"/>
  <c r="AP37" i="9" s="1"/>
  <c r="AQ54" i="9"/>
  <c r="AQ37" i="9" s="1"/>
  <c r="AR54" i="9"/>
  <c r="AR37" i="9" s="1"/>
  <c r="AS54" i="9"/>
  <c r="AS37" i="9" s="1"/>
  <c r="AT54" i="9"/>
  <c r="AT37" i="9" s="1"/>
  <c r="AU54" i="9"/>
  <c r="AU37" i="9" s="1"/>
  <c r="AV54" i="9"/>
  <c r="AV37" i="9" s="1"/>
  <c r="AW54" i="9"/>
  <c r="AW37" i="9" s="1"/>
  <c r="AX54" i="9"/>
  <c r="AX37" i="9" s="1"/>
  <c r="AY54" i="9"/>
  <c r="AY37" i="9" s="1"/>
  <c r="E37" i="9"/>
  <c r="F37" i="9"/>
  <c r="G37" i="9"/>
  <c r="H37" i="9"/>
  <c r="I37" i="9"/>
  <c r="J37" i="9"/>
  <c r="K37" i="9"/>
  <c r="L37" i="9"/>
  <c r="M37" i="9"/>
  <c r="N37" i="9"/>
  <c r="O37" i="9"/>
  <c r="P37" i="9"/>
  <c r="AZ104" i="9" l="1"/>
  <c r="AZ37" i="9"/>
  <c r="BR104" i="9"/>
  <c r="BG104" i="9" s="1"/>
  <c r="BY67" i="9"/>
  <c r="BY113" i="9"/>
  <c r="BY138" i="9"/>
  <c r="BY152" i="9"/>
  <c r="BY71" i="9"/>
  <c r="BY43" i="9"/>
  <c r="BY142" i="9"/>
  <c r="BY133" i="9"/>
  <c r="BC37" i="9"/>
  <c r="BY41" i="9"/>
  <c r="BY45" i="9"/>
  <c r="BY49" i="9"/>
  <c r="BY53" i="9"/>
  <c r="BY77" i="9"/>
  <c r="BY105" i="9"/>
  <c r="BY148" i="9"/>
  <c r="BY35" i="9"/>
  <c r="BY125" i="9"/>
  <c r="BY129" i="9"/>
  <c r="Q104" i="9"/>
  <c r="BY57" i="9"/>
  <c r="BY61" i="9"/>
  <c r="BY65" i="9"/>
  <c r="BY69" i="9"/>
  <c r="BY117" i="9"/>
  <c r="BY122" i="9"/>
  <c r="BY126" i="9"/>
  <c r="BY130" i="9"/>
  <c r="BY44" i="9"/>
  <c r="BY60" i="9"/>
  <c r="BY145" i="9"/>
  <c r="BY102" i="9"/>
  <c r="BY127" i="9"/>
  <c r="BY141" i="9"/>
  <c r="BY147" i="9"/>
  <c r="BY151" i="9"/>
  <c r="BQ143" i="9"/>
  <c r="BY39" i="9"/>
  <c r="BY47" i="9"/>
  <c r="BY51" i="9"/>
  <c r="Q54" i="9"/>
  <c r="BY56" i="9"/>
  <c r="BY68" i="9"/>
  <c r="BY101" i="9"/>
  <c r="BY114" i="9"/>
  <c r="BY108" i="9"/>
  <c r="BY112" i="9"/>
  <c r="BY135" i="9"/>
  <c r="BY52" i="9"/>
  <c r="BY64" i="9"/>
  <c r="BY109" i="9"/>
  <c r="D37" i="9"/>
  <c r="C37" i="9" s="1"/>
  <c r="C38" i="9"/>
  <c r="BY119" i="9"/>
  <c r="BY131" i="9"/>
  <c r="Q37" i="9"/>
  <c r="BY40" i="9"/>
  <c r="BY48" i="9"/>
  <c r="BY72" i="9"/>
  <c r="BY106" i="9"/>
  <c r="BY149" i="9"/>
  <c r="BZ37" i="9"/>
  <c r="BY55" i="9"/>
  <c r="BY59" i="9"/>
  <c r="BY63" i="9"/>
  <c r="BR37" i="9"/>
  <c r="BG37" i="9" s="1"/>
  <c r="C104" i="9"/>
  <c r="BC104" i="9"/>
  <c r="BY38" i="9"/>
  <c r="BY42" i="9"/>
  <c r="BY46" i="9"/>
  <c r="BY50" i="9"/>
  <c r="BY58" i="9"/>
  <c r="BY62" i="9"/>
  <c r="BY66" i="9"/>
  <c r="BY99" i="9"/>
  <c r="BY103" i="9"/>
  <c r="BY107" i="9"/>
  <c r="BY120" i="9"/>
  <c r="BY124" i="9"/>
  <c r="BY128" i="9"/>
  <c r="BY136" i="9"/>
  <c r="BY140" i="9"/>
  <c r="BY146" i="9"/>
  <c r="BY150" i="9"/>
  <c r="BX143" i="9" l="1"/>
  <c r="BG143" i="9" s="1"/>
  <c r="BY143" i="9" s="1"/>
  <c r="BY104" i="9"/>
  <c r="E137" i="9"/>
  <c r="F137" i="9"/>
  <c r="G137" i="9"/>
  <c r="H137" i="9"/>
  <c r="I137" i="9"/>
  <c r="J137" i="9"/>
  <c r="K137" i="9"/>
  <c r="L137" i="9"/>
  <c r="M137" i="9"/>
  <c r="N137" i="9"/>
  <c r="O137" i="9"/>
  <c r="P137" i="9"/>
  <c r="R137" i="9"/>
  <c r="S137" i="9"/>
  <c r="T137" i="9"/>
  <c r="U137" i="9"/>
  <c r="V137" i="9"/>
  <c r="W137" i="9"/>
  <c r="X137" i="9"/>
  <c r="Y137" i="9"/>
  <c r="Z137" i="9"/>
  <c r="AA137" i="9"/>
  <c r="AB137" i="9"/>
  <c r="AC137" i="9"/>
  <c r="AD137" i="9"/>
  <c r="AE137" i="9"/>
  <c r="AF137" i="9"/>
  <c r="AG137" i="9"/>
  <c r="AH137" i="9"/>
  <c r="AI137" i="9"/>
  <c r="AJ137" i="9"/>
  <c r="AK137" i="9"/>
  <c r="AL137" i="9"/>
  <c r="AM137" i="9"/>
  <c r="AN137" i="9"/>
  <c r="AO137" i="9"/>
  <c r="AP137" i="9"/>
  <c r="AQ137" i="9"/>
  <c r="AR137" i="9"/>
  <c r="AS137" i="9"/>
  <c r="AT137" i="9"/>
  <c r="AU137" i="9"/>
  <c r="AV137" i="9"/>
  <c r="AW137" i="9"/>
  <c r="AX137" i="9"/>
  <c r="AY137" i="9"/>
  <c r="BA137" i="9"/>
  <c r="BB137" i="9"/>
  <c r="BD137" i="9"/>
  <c r="BE137" i="9"/>
  <c r="BF137" i="9"/>
  <c r="BI137" i="9"/>
  <c r="BJ137" i="9"/>
  <c r="BK137" i="9"/>
  <c r="BL137" i="9"/>
  <c r="BM137" i="9"/>
  <c r="BN137" i="9"/>
  <c r="BO137" i="9"/>
  <c r="BP137" i="9"/>
  <c r="BQ137" i="9"/>
  <c r="BS137" i="9"/>
  <c r="BT137" i="9"/>
  <c r="BU137" i="9"/>
  <c r="BV137" i="9"/>
  <c r="BW137" i="9"/>
  <c r="BX137" i="9"/>
  <c r="CA137" i="9"/>
  <c r="CB137" i="9"/>
  <c r="BZ137" i="9" l="1"/>
  <c r="AZ137" i="9"/>
  <c r="BR137" i="9"/>
  <c r="BG137" i="9" s="1"/>
  <c r="BC137" i="9"/>
  <c r="Q137" i="9"/>
  <c r="J95" i="9"/>
  <c r="H95" i="9"/>
  <c r="G95" i="9"/>
  <c r="F95" i="9"/>
  <c r="D95" i="9"/>
  <c r="O95" i="9"/>
  <c r="D90" i="9"/>
  <c r="M98" i="9"/>
  <c r="L98" i="9"/>
  <c r="K98" i="9"/>
  <c r="J98" i="9"/>
  <c r="I98" i="9"/>
  <c r="H98" i="9"/>
  <c r="G98" i="9"/>
  <c r="F98" i="9"/>
  <c r="E98" i="9"/>
  <c r="D98" i="9"/>
  <c r="O98" i="9"/>
  <c r="M97" i="9"/>
  <c r="L97" i="9"/>
  <c r="K97" i="9"/>
  <c r="J97" i="9"/>
  <c r="I97" i="9"/>
  <c r="H97" i="9"/>
  <c r="G97" i="9"/>
  <c r="F97" i="9"/>
  <c r="E97" i="9"/>
  <c r="D97" i="9"/>
  <c r="O97" i="9"/>
  <c r="M96" i="9"/>
  <c r="L96" i="9"/>
  <c r="K96" i="9"/>
  <c r="J96" i="9"/>
  <c r="I96" i="9"/>
  <c r="H96" i="9"/>
  <c r="G96" i="9"/>
  <c r="F96" i="9"/>
  <c r="E96" i="9"/>
  <c r="D96" i="9"/>
  <c r="O96" i="9"/>
  <c r="M95" i="9"/>
  <c r="L95" i="9"/>
  <c r="I95" i="9"/>
  <c r="E95" i="9"/>
  <c r="M94" i="9"/>
  <c r="L94" i="9"/>
  <c r="K94" i="9"/>
  <c r="J94" i="9"/>
  <c r="I94" i="9"/>
  <c r="H94" i="9"/>
  <c r="G94" i="9"/>
  <c r="F94" i="9"/>
  <c r="E94" i="9"/>
  <c r="D94" i="9"/>
  <c r="O94" i="9"/>
  <c r="L93" i="9"/>
  <c r="K93" i="9"/>
  <c r="J93" i="9"/>
  <c r="I93" i="9"/>
  <c r="H93" i="9"/>
  <c r="G93" i="9"/>
  <c r="F93" i="9"/>
  <c r="E93" i="9"/>
  <c r="D93" i="9"/>
  <c r="O93" i="9"/>
  <c r="M92" i="9"/>
  <c r="L92" i="9"/>
  <c r="K92" i="9"/>
  <c r="J92" i="9"/>
  <c r="I92" i="9"/>
  <c r="H92" i="9"/>
  <c r="G92" i="9"/>
  <c r="F92" i="9"/>
  <c r="E92" i="9"/>
  <c r="D92" i="9"/>
  <c r="O92" i="9"/>
  <c r="M89" i="9"/>
  <c r="L89" i="9"/>
  <c r="K89" i="9"/>
  <c r="J89" i="9"/>
  <c r="I89" i="9"/>
  <c r="H89" i="9"/>
  <c r="G89" i="9"/>
  <c r="F89" i="9"/>
  <c r="E89" i="9"/>
  <c r="D89" i="9"/>
  <c r="O89" i="9"/>
  <c r="M88" i="9"/>
  <c r="L88" i="9"/>
  <c r="K88" i="9"/>
  <c r="J88" i="9"/>
  <c r="I88" i="9"/>
  <c r="H88" i="9"/>
  <c r="G88" i="9"/>
  <c r="F88" i="9"/>
  <c r="E88" i="9"/>
  <c r="D88" i="9"/>
  <c r="O88" i="9"/>
  <c r="M87" i="9"/>
  <c r="L87" i="9"/>
  <c r="K87" i="9"/>
  <c r="J87" i="9"/>
  <c r="I87" i="9"/>
  <c r="H87" i="9"/>
  <c r="G87" i="9"/>
  <c r="F87" i="9"/>
  <c r="E87" i="9"/>
  <c r="D87" i="9"/>
  <c r="O87" i="9"/>
  <c r="M86" i="9"/>
  <c r="L86" i="9"/>
  <c r="K86" i="9"/>
  <c r="J86" i="9"/>
  <c r="I86" i="9"/>
  <c r="H86" i="9"/>
  <c r="G86" i="9"/>
  <c r="F86" i="9"/>
  <c r="E86" i="9"/>
  <c r="D86" i="9"/>
  <c r="O86" i="9"/>
  <c r="M85" i="9"/>
  <c r="L85" i="9"/>
  <c r="K85" i="9"/>
  <c r="J85" i="9"/>
  <c r="I85" i="9"/>
  <c r="H85" i="9"/>
  <c r="G85" i="9"/>
  <c r="F85" i="9"/>
  <c r="E85" i="9"/>
  <c r="D85" i="9"/>
  <c r="O85" i="9"/>
  <c r="M84" i="9"/>
  <c r="L84" i="9"/>
  <c r="K84" i="9"/>
  <c r="J84" i="9"/>
  <c r="I84" i="9"/>
  <c r="H84" i="9"/>
  <c r="G84" i="9"/>
  <c r="F84" i="9"/>
  <c r="E84" i="9"/>
  <c r="D84" i="9"/>
  <c r="O84" i="9"/>
  <c r="M83" i="9"/>
  <c r="L83" i="9"/>
  <c r="K83" i="9"/>
  <c r="J83" i="9"/>
  <c r="I83" i="9"/>
  <c r="H83" i="9"/>
  <c r="G83" i="9"/>
  <c r="F83" i="9"/>
  <c r="E83" i="9"/>
  <c r="D83" i="9"/>
  <c r="O83" i="9"/>
  <c r="M82" i="9"/>
  <c r="L82" i="9"/>
  <c r="K82" i="9"/>
  <c r="J82" i="9"/>
  <c r="I82" i="9"/>
  <c r="H82" i="9"/>
  <c r="G82" i="9"/>
  <c r="F82" i="9"/>
  <c r="E82" i="9"/>
  <c r="D82" i="9"/>
  <c r="O82" i="9"/>
  <c r="M81" i="9"/>
  <c r="L81" i="9"/>
  <c r="K81" i="9"/>
  <c r="J81" i="9"/>
  <c r="I81" i="9"/>
  <c r="H81" i="9"/>
  <c r="G81" i="9"/>
  <c r="F81" i="9"/>
  <c r="E81" i="9"/>
  <c r="D81" i="9"/>
  <c r="O81" i="9"/>
  <c r="M80" i="9"/>
  <c r="L80" i="9"/>
  <c r="K80" i="9"/>
  <c r="J80" i="9"/>
  <c r="I80" i="9"/>
  <c r="H80" i="9"/>
  <c r="G80" i="9"/>
  <c r="F80" i="9"/>
  <c r="E80" i="9"/>
  <c r="D80" i="9"/>
  <c r="O80" i="9"/>
  <c r="M79" i="9"/>
  <c r="L79" i="9"/>
  <c r="K79" i="9"/>
  <c r="J79" i="9"/>
  <c r="H79" i="9"/>
  <c r="G79" i="9"/>
  <c r="F79" i="9"/>
  <c r="E79" i="9"/>
  <c r="D79" i="9"/>
  <c r="O79" i="9"/>
  <c r="M78" i="9"/>
  <c r="L78" i="9"/>
  <c r="K78" i="9"/>
  <c r="I78" i="9"/>
  <c r="H78" i="9"/>
  <c r="F78" i="9"/>
  <c r="E78" i="9"/>
  <c r="D78" i="9"/>
  <c r="O78" i="9"/>
  <c r="CB132" i="9"/>
  <c r="CA132" i="9"/>
  <c r="BX132" i="9"/>
  <c r="BW132" i="9"/>
  <c r="BV132" i="9"/>
  <c r="BU132" i="9"/>
  <c r="BT132" i="9"/>
  <c r="BS132" i="9"/>
  <c r="BQ132" i="9"/>
  <c r="BP132" i="9"/>
  <c r="BO132" i="9"/>
  <c r="BN132" i="9"/>
  <c r="BM132" i="9"/>
  <c r="BL132" i="9"/>
  <c r="BK132" i="9"/>
  <c r="BJ132" i="9"/>
  <c r="BF132" i="9"/>
  <c r="BE132" i="9"/>
  <c r="BD132" i="9"/>
  <c r="BB132" i="9"/>
  <c r="BA132" i="9"/>
  <c r="AY132" i="9"/>
  <c r="AX132" i="9"/>
  <c r="AW132" i="9"/>
  <c r="AV132" i="9"/>
  <c r="AU132" i="9"/>
  <c r="AT132" i="9"/>
  <c r="AS132" i="9"/>
  <c r="AR132" i="9"/>
  <c r="AQ132" i="9"/>
  <c r="AP132" i="9"/>
  <c r="AO132" i="9"/>
  <c r="AN132" i="9"/>
  <c r="AM132" i="9"/>
  <c r="AL132" i="9"/>
  <c r="AK132" i="9"/>
  <c r="AJ132" i="9"/>
  <c r="AI132" i="9"/>
  <c r="AH132" i="9"/>
  <c r="AG132" i="9"/>
  <c r="AF132" i="9"/>
  <c r="AE132" i="9"/>
  <c r="AD132" i="9"/>
  <c r="AC132" i="9"/>
  <c r="AB132" i="9"/>
  <c r="AA132" i="9"/>
  <c r="Z132" i="9"/>
  <c r="Y132" i="9"/>
  <c r="X132" i="9"/>
  <c r="W132" i="9"/>
  <c r="V132" i="9"/>
  <c r="U132" i="9"/>
  <c r="T132" i="9"/>
  <c r="S132" i="9"/>
  <c r="R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B118" i="9"/>
  <c r="CB116" i="9" s="1"/>
  <c r="CA118" i="9"/>
  <c r="BW118" i="9"/>
  <c r="BW116" i="9" s="1"/>
  <c r="BV118" i="9"/>
  <c r="BV116" i="9" s="1"/>
  <c r="BU118" i="9"/>
  <c r="BU116" i="9" s="1"/>
  <c r="BT118" i="9"/>
  <c r="BS118" i="9"/>
  <c r="BQ118" i="9"/>
  <c r="BQ116" i="9" s="1"/>
  <c r="BP118" i="9"/>
  <c r="BP116" i="9" s="1"/>
  <c r="BO118" i="9"/>
  <c r="BO116" i="9" s="1"/>
  <c r="BN118" i="9"/>
  <c r="BN116" i="9" s="1"/>
  <c r="BM118" i="9"/>
  <c r="BM116" i="9" s="1"/>
  <c r="BL118" i="9"/>
  <c r="BL116" i="9" s="1"/>
  <c r="BK118" i="9"/>
  <c r="BK116" i="9" s="1"/>
  <c r="BJ118" i="9"/>
  <c r="BJ116" i="9" s="1"/>
  <c r="BI118" i="9"/>
  <c r="BF118" i="9"/>
  <c r="BF116" i="9" s="1"/>
  <c r="BE118" i="9"/>
  <c r="BE116" i="9" s="1"/>
  <c r="BD118" i="9"/>
  <c r="BB118" i="9"/>
  <c r="BB116" i="9" s="1"/>
  <c r="BA118" i="9"/>
  <c r="AY118" i="9"/>
  <c r="AY116" i="9" s="1"/>
  <c r="AX118" i="9"/>
  <c r="AX116" i="9" s="1"/>
  <c r="AW118" i="9"/>
  <c r="AW116" i="9" s="1"/>
  <c r="AW110" i="9" s="1"/>
  <c r="AV118" i="9"/>
  <c r="AV116" i="9" s="1"/>
  <c r="AU118" i="9"/>
  <c r="AU116" i="9" s="1"/>
  <c r="AT118" i="9"/>
  <c r="AT116" i="9" s="1"/>
  <c r="AS118" i="9"/>
  <c r="AS116" i="9" s="1"/>
  <c r="AR118" i="9"/>
  <c r="AR116" i="9" s="1"/>
  <c r="AQ118" i="9"/>
  <c r="AQ116" i="9" s="1"/>
  <c r="AP118" i="9"/>
  <c r="AP116" i="9" s="1"/>
  <c r="AO118" i="9"/>
  <c r="AO116" i="9" s="1"/>
  <c r="AO110" i="9" s="1"/>
  <c r="AN118" i="9"/>
  <c r="AN116" i="9" s="1"/>
  <c r="AM118" i="9"/>
  <c r="AM116" i="9" s="1"/>
  <c r="AL118" i="9"/>
  <c r="AL116" i="9" s="1"/>
  <c r="AK118" i="9"/>
  <c r="AK116" i="9" s="1"/>
  <c r="AJ118" i="9"/>
  <c r="AJ116" i="9" s="1"/>
  <c r="AI118" i="9"/>
  <c r="AI116" i="9" s="1"/>
  <c r="AH118" i="9"/>
  <c r="AH116" i="9" s="1"/>
  <c r="AG118" i="9"/>
  <c r="AG116" i="9" s="1"/>
  <c r="AG110" i="9" s="1"/>
  <c r="AF118" i="9"/>
  <c r="AF116" i="9" s="1"/>
  <c r="AE118" i="9"/>
  <c r="AE116" i="9" s="1"/>
  <c r="AD118" i="9"/>
  <c r="AD116" i="9" s="1"/>
  <c r="AC118" i="9"/>
  <c r="AC116" i="9" s="1"/>
  <c r="AB118" i="9"/>
  <c r="AB116" i="9" s="1"/>
  <c r="AA118" i="9"/>
  <c r="AA116" i="9" s="1"/>
  <c r="Z118" i="9"/>
  <c r="Z116" i="9" s="1"/>
  <c r="Y118" i="9"/>
  <c r="Y116" i="9" s="1"/>
  <c r="Y110" i="9" s="1"/>
  <c r="X118" i="9"/>
  <c r="X116" i="9" s="1"/>
  <c r="W118" i="9"/>
  <c r="W116" i="9" s="1"/>
  <c r="V118" i="9"/>
  <c r="V116" i="9" s="1"/>
  <c r="U118" i="9"/>
  <c r="U116" i="9" s="1"/>
  <c r="T118" i="9"/>
  <c r="T116" i="9" s="1"/>
  <c r="S118" i="9"/>
  <c r="S116" i="9" s="1"/>
  <c r="R118" i="9"/>
  <c r="P118" i="9"/>
  <c r="P116" i="9" s="1"/>
  <c r="P110" i="9" s="1"/>
  <c r="O118" i="9"/>
  <c r="O116" i="9" s="1"/>
  <c r="M118" i="9"/>
  <c r="M116" i="9" s="1"/>
  <c r="L118" i="9"/>
  <c r="L116" i="9" s="1"/>
  <c r="K118" i="9"/>
  <c r="K116" i="9" s="1"/>
  <c r="J118" i="9"/>
  <c r="J116" i="9" s="1"/>
  <c r="I118" i="9"/>
  <c r="I116" i="9" s="1"/>
  <c r="H118" i="9"/>
  <c r="H116" i="9" s="1"/>
  <c r="H110" i="9" s="1"/>
  <c r="G118" i="9"/>
  <c r="G116" i="9" s="1"/>
  <c r="F118" i="9"/>
  <c r="F116" i="9" s="1"/>
  <c r="E118" i="9"/>
  <c r="E116" i="9" s="1"/>
  <c r="CB76" i="9"/>
  <c r="CB75" i="9" s="1"/>
  <c r="CB74" i="9" s="1"/>
  <c r="CA76" i="9"/>
  <c r="BX76" i="9"/>
  <c r="BX75" i="9" s="1"/>
  <c r="BX74" i="9" s="1"/>
  <c r="BW76" i="9"/>
  <c r="BW75" i="9" s="1"/>
  <c r="BW74" i="9" s="1"/>
  <c r="BV76" i="9"/>
  <c r="BV75" i="9" s="1"/>
  <c r="BV74" i="9" s="1"/>
  <c r="BU76" i="9"/>
  <c r="BU75" i="9" s="1"/>
  <c r="BU74" i="9" s="1"/>
  <c r="BT76" i="9"/>
  <c r="BT75" i="9" s="1"/>
  <c r="BT74" i="9" s="1"/>
  <c r="BS76" i="9"/>
  <c r="BQ76" i="9"/>
  <c r="BQ75" i="9" s="1"/>
  <c r="BQ74" i="9" s="1"/>
  <c r="BP76" i="9"/>
  <c r="BP75" i="9" s="1"/>
  <c r="BP74" i="9" s="1"/>
  <c r="BO76" i="9"/>
  <c r="BO75" i="9" s="1"/>
  <c r="BO74" i="9" s="1"/>
  <c r="BN76" i="9"/>
  <c r="BN75" i="9" s="1"/>
  <c r="BN74" i="9" s="1"/>
  <c r="BM76" i="9"/>
  <c r="BM75" i="9" s="1"/>
  <c r="BM74" i="9" s="1"/>
  <c r="BL76" i="9"/>
  <c r="BL75" i="9" s="1"/>
  <c r="BL74" i="9" s="1"/>
  <c r="BK76" i="9"/>
  <c r="BK75" i="9" s="1"/>
  <c r="BK74" i="9" s="1"/>
  <c r="BJ76" i="9"/>
  <c r="BJ75" i="9" s="1"/>
  <c r="BJ74" i="9" s="1"/>
  <c r="BI76" i="9"/>
  <c r="BI100" i="9" s="1"/>
  <c r="BG100" i="9" s="1"/>
  <c r="BF76" i="9"/>
  <c r="BF75" i="9" s="1"/>
  <c r="BF74" i="9" s="1"/>
  <c r="BE76" i="9"/>
  <c r="BE75" i="9" s="1"/>
  <c r="BE74" i="9" s="1"/>
  <c r="BD76" i="9"/>
  <c r="BB76" i="9"/>
  <c r="BB75" i="9" s="1"/>
  <c r="BB74" i="9" s="1"/>
  <c r="BA76" i="9"/>
  <c r="AY76" i="9"/>
  <c r="AY75" i="9" s="1"/>
  <c r="AY74" i="9" s="1"/>
  <c r="AX76" i="9"/>
  <c r="AX75" i="9" s="1"/>
  <c r="AX74" i="9" s="1"/>
  <c r="AW76" i="9"/>
  <c r="AW75" i="9" s="1"/>
  <c r="AW74" i="9" s="1"/>
  <c r="AV76" i="9"/>
  <c r="AV75" i="9" s="1"/>
  <c r="AV74" i="9" s="1"/>
  <c r="AU76" i="9"/>
  <c r="AU75" i="9" s="1"/>
  <c r="AU74" i="9" s="1"/>
  <c r="AT76" i="9"/>
  <c r="AT75" i="9" s="1"/>
  <c r="AT74" i="9" s="1"/>
  <c r="AS76" i="9"/>
  <c r="AS75" i="9" s="1"/>
  <c r="AS74" i="9" s="1"/>
  <c r="AR76" i="9"/>
  <c r="AR75" i="9" s="1"/>
  <c r="AR74" i="9" s="1"/>
  <c r="AQ76" i="9"/>
  <c r="AQ75" i="9" s="1"/>
  <c r="AQ74" i="9" s="1"/>
  <c r="AP76" i="9"/>
  <c r="AP75" i="9" s="1"/>
  <c r="AP74" i="9" s="1"/>
  <c r="AO76" i="9"/>
  <c r="AO75" i="9" s="1"/>
  <c r="AO74" i="9" s="1"/>
  <c r="AN76" i="9"/>
  <c r="AN75" i="9" s="1"/>
  <c r="AN74" i="9" s="1"/>
  <c r="AM76" i="9"/>
  <c r="AM75" i="9" s="1"/>
  <c r="AM74" i="9" s="1"/>
  <c r="AL76" i="9"/>
  <c r="AL75" i="9" s="1"/>
  <c r="AL74" i="9" s="1"/>
  <c r="AK76" i="9"/>
  <c r="AK75" i="9" s="1"/>
  <c r="AK74" i="9" s="1"/>
  <c r="AJ76" i="9"/>
  <c r="AJ75" i="9" s="1"/>
  <c r="AJ74" i="9" s="1"/>
  <c r="AI76" i="9"/>
  <c r="AI75" i="9" s="1"/>
  <c r="AI74" i="9" s="1"/>
  <c r="AH76" i="9"/>
  <c r="AH75" i="9" s="1"/>
  <c r="AH74" i="9" s="1"/>
  <c r="AG76" i="9"/>
  <c r="AG75" i="9" s="1"/>
  <c r="AG74" i="9" s="1"/>
  <c r="AF76" i="9"/>
  <c r="AF75" i="9" s="1"/>
  <c r="AF74" i="9" s="1"/>
  <c r="AE76" i="9"/>
  <c r="AE75" i="9" s="1"/>
  <c r="AE74" i="9" s="1"/>
  <c r="AD76" i="9"/>
  <c r="AD75" i="9" s="1"/>
  <c r="AD74" i="9" s="1"/>
  <c r="AC76" i="9"/>
  <c r="AC75" i="9" s="1"/>
  <c r="AC74" i="9" s="1"/>
  <c r="AB76" i="9"/>
  <c r="AB75" i="9" s="1"/>
  <c r="AB74" i="9" s="1"/>
  <c r="AA76" i="9"/>
  <c r="AA75" i="9" s="1"/>
  <c r="AA74" i="9" s="1"/>
  <c r="Z76" i="9"/>
  <c r="Z75" i="9" s="1"/>
  <c r="Z74" i="9" s="1"/>
  <c r="Y76" i="9"/>
  <c r="Y75" i="9" s="1"/>
  <c r="Y74" i="9" s="1"/>
  <c r="X76" i="9"/>
  <c r="X75" i="9" s="1"/>
  <c r="X74" i="9" s="1"/>
  <c r="W76" i="9"/>
  <c r="W75" i="9" s="1"/>
  <c r="W74" i="9" s="1"/>
  <c r="V76" i="9"/>
  <c r="V75" i="9" s="1"/>
  <c r="V74" i="9" s="1"/>
  <c r="U76" i="9"/>
  <c r="U75" i="9" s="1"/>
  <c r="U74" i="9" s="1"/>
  <c r="T76" i="9"/>
  <c r="T75" i="9" s="1"/>
  <c r="T74" i="9" s="1"/>
  <c r="S76" i="9"/>
  <c r="S75" i="9" s="1"/>
  <c r="S74" i="9" s="1"/>
  <c r="R76" i="9"/>
  <c r="P76" i="9"/>
  <c r="P75" i="9" s="1"/>
  <c r="P74" i="9" s="1"/>
  <c r="Q70" i="9"/>
  <c r="BY70" i="9" s="1"/>
  <c r="BM110" i="9" l="1"/>
  <c r="BQ110" i="9"/>
  <c r="BV110" i="9"/>
  <c r="U110" i="9"/>
  <c r="AC110" i="9"/>
  <c r="AC73" i="9" s="1"/>
  <c r="AK110" i="9"/>
  <c r="AS110" i="9"/>
  <c r="AS73" i="9" s="1"/>
  <c r="BB110" i="9"/>
  <c r="L110" i="9"/>
  <c r="C80" i="9"/>
  <c r="BY80" i="9" s="1"/>
  <c r="C81" i="9"/>
  <c r="BY81" i="9" s="1"/>
  <c r="C83" i="9"/>
  <c r="BY83" i="9" s="1"/>
  <c r="C96" i="9"/>
  <c r="BY96" i="9" s="1"/>
  <c r="C86" i="9"/>
  <c r="BY86" i="9" s="1"/>
  <c r="C87" i="9"/>
  <c r="BY87" i="9" s="1"/>
  <c r="C88" i="9"/>
  <c r="BY88" i="9" s="1"/>
  <c r="C89" i="9"/>
  <c r="BY89" i="9" s="1"/>
  <c r="C92" i="9"/>
  <c r="BY92" i="9" s="1"/>
  <c r="C94" i="9"/>
  <c r="BY94" i="9" s="1"/>
  <c r="C97" i="9"/>
  <c r="BY97" i="9" s="1"/>
  <c r="C98" i="9"/>
  <c r="BY98" i="9" s="1"/>
  <c r="O90" i="9"/>
  <c r="O76" i="9" s="1"/>
  <c r="O100" i="9" s="1"/>
  <c r="O75" i="9" s="1"/>
  <c r="O74" i="9" s="1"/>
  <c r="E90" i="9"/>
  <c r="E76" i="9" s="1"/>
  <c r="G90" i="9"/>
  <c r="I90" i="9"/>
  <c r="K90" i="9"/>
  <c r="M90" i="9"/>
  <c r="M76" i="9" s="1"/>
  <c r="M100" i="9" s="1"/>
  <c r="K95" i="9"/>
  <c r="C95" i="9" s="1"/>
  <c r="BY95" i="9" s="1"/>
  <c r="H90" i="9"/>
  <c r="H76" i="9" s="1"/>
  <c r="H100" i="9" s="1"/>
  <c r="L90" i="9"/>
  <c r="L76" i="9" s="1"/>
  <c r="L100" i="9" s="1"/>
  <c r="F90" i="9"/>
  <c r="J90" i="9"/>
  <c r="C82" i="9"/>
  <c r="BY82" i="9" s="1"/>
  <c r="C84" i="9"/>
  <c r="BY84" i="9" s="1"/>
  <c r="C85" i="9"/>
  <c r="BY85" i="9" s="1"/>
  <c r="C93" i="9"/>
  <c r="BY93" i="9" s="1"/>
  <c r="N91" i="9"/>
  <c r="CB110" i="9"/>
  <c r="AZ132" i="9"/>
  <c r="BZ132" i="9"/>
  <c r="AZ76" i="9"/>
  <c r="F110" i="9"/>
  <c r="J110" i="9"/>
  <c r="S110" i="9"/>
  <c r="S73" i="9" s="1"/>
  <c r="W110" i="9"/>
  <c r="W73" i="9" s="1"/>
  <c r="AA110" i="9"/>
  <c r="AA73" i="9" s="1"/>
  <c r="AE110" i="9"/>
  <c r="AE73" i="9" s="1"/>
  <c r="AI110" i="9"/>
  <c r="AI73" i="9" s="1"/>
  <c r="AM110" i="9"/>
  <c r="AM73" i="9" s="1"/>
  <c r="AQ110" i="9"/>
  <c r="AQ73" i="9" s="1"/>
  <c r="AU110" i="9"/>
  <c r="AU73" i="9" s="1"/>
  <c r="AY110" i="9"/>
  <c r="AY73" i="9" s="1"/>
  <c r="BE110" i="9"/>
  <c r="BE73" i="9" s="1"/>
  <c r="BK110" i="9"/>
  <c r="BK73" i="9" s="1"/>
  <c r="BO110" i="9"/>
  <c r="BO73" i="9" s="1"/>
  <c r="BX110" i="9"/>
  <c r="P73" i="9"/>
  <c r="U73" i="9"/>
  <c r="Y73" i="9"/>
  <c r="AG73" i="9"/>
  <c r="AK73" i="9"/>
  <c r="AO73" i="9"/>
  <c r="AW73" i="9"/>
  <c r="BB73" i="9"/>
  <c r="BM73" i="9"/>
  <c r="BQ73" i="9"/>
  <c r="BV73" i="9"/>
  <c r="CB73" i="9"/>
  <c r="Q132" i="9"/>
  <c r="BC132" i="9"/>
  <c r="BR132" i="9"/>
  <c r="G110" i="9"/>
  <c r="K110" i="9"/>
  <c r="O110" i="9"/>
  <c r="T110" i="9"/>
  <c r="T73" i="9" s="1"/>
  <c r="X110" i="9"/>
  <c r="X73" i="9" s="1"/>
  <c r="AB110" i="9"/>
  <c r="AB73" i="9" s="1"/>
  <c r="AF110" i="9"/>
  <c r="AF73" i="9" s="1"/>
  <c r="AJ110" i="9"/>
  <c r="AJ73" i="9" s="1"/>
  <c r="AN110" i="9"/>
  <c r="AN73" i="9" s="1"/>
  <c r="AR110" i="9"/>
  <c r="AR73" i="9" s="1"/>
  <c r="AV110" i="9"/>
  <c r="AV73" i="9" s="1"/>
  <c r="BF110" i="9"/>
  <c r="BF73" i="9" s="1"/>
  <c r="BL110" i="9"/>
  <c r="BL73" i="9" s="1"/>
  <c r="BP110" i="9"/>
  <c r="BP73" i="9" s="1"/>
  <c r="BU110" i="9"/>
  <c r="BU73" i="9" s="1"/>
  <c r="CA75" i="9"/>
  <c r="CA74" i="9" s="1"/>
  <c r="BZ76" i="9"/>
  <c r="BI75" i="9"/>
  <c r="BI74" i="9" s="1"/>
  <c r="AZ118" i="9"/>
  <c r="CA116" i="9"/>
  <c r="BZ118" i="9"/>
  <c r="BC76" i="9"/>
  <c r="BS75" i="9"/>
  <c r="BS74" i="9" s="1"/>
  <c r="BR74" i="9" s="1"/>
  <c r="BR76" i="9"/>
  <c r="BG76" i="9" s="1"/>
  <c r="BI116" i="9"/>
  <c r="R75" i="9"/>
  <c r="R74" i="9" s="1"/>
  <c r="Q74" i="9" s="1"/>
  <c r="Q76" i="9"/>
  <c r="E110" i="9"/>
  <c r="I110" i="9"/>
  <c r="M110" i="9"/>
  <c r="R116" i="9"/>
  <c r="Q118" i="9"/>
  <c r="V110" i="9"/>
  <c r="V73" i="9" s="1"/>
  <c r="Z110" i="9"/>
  <c r="Z73" i="9" s="1"/>
  <c r="AD110" i="9"/>
  <c r="AD73" i="9" s="1"/>
  <c r="AH110" i="9"/>
  <c r="AH73" i="9" s="1"/>
  <c r="AL110" i="9"/>
  <c r="AL73" i="9" s="1"/>
  <c r="AP110" i="9"/>
  <c r="AP73" i="9" s="1"/>
  <c r="AT110" i="9"/>
  <c r="AT73" i="9" s="1"/>
  <c r="AX110" i="9"/>
  <c r="AX73" i="9" s="1"/>
  <c r="BD116" i="9"/>
  <c r="BC118" i="9"/>
  <c r="BJ110" i="9"/>
  <c r="BJ73" i="9" s="1"/>
  <c r="BN110" i="9"/>
  <c r="BN73" i="9" s="1"/>
  <c r="BS116" i="9"/>
  <c r="BR118" i="9"/>
  <c r="BG118" i="9" s="1"/>
  <c r="BW110" i="9"/>
  <c r="BW73" i="9" s="1"/>
  <c r="C132" i="9"/>
  <c r="BY54" i="9"/>
  <c r="BY37" i="9"/>
  <c r="D76" i="9"/>
  <c r="BA75" i="9"/>
  <c r="BA74" i="9" s="1"/>
  <c r="AZ74" i="9" s="1"/>
  <c r="BA116" i="9"/>
  <c r="BD75" i="9"/>
  <c r="BD74" i="9" s="1"/>
  <c r="BC74" i="9" s="1"/>
  <c r="BT116" i="9"/>
  <c r="BT110" i="9" s="1"/>
  <c r="BT73" i="9" s="1"/>
  <c r="I79" i="9"/>
  <c r="C79" i="9" s="1"/>
  <c r="BY79" i="9" s="1"/>
  <c r="BG74" i="9" l="1"/>
  <c r="BT36" i="9"/>
  <c r="BW36" i="9"/>
  <c r="BJ36" i="9"/>
  <c r="AT36" i="9"/>
  <c r="AL36" i="9"/>
  <c r="AD36" i="9"/>
  <c r="V36" i="9"/>
  <c r="BU36" i="9"/>
  <c r="BL36" i="9"/>
  <c r="AV36" i="9"/>
  <c r="AN36" i="9"/>
  <c r="AF36" i="9"/>
  <c r="X36" i="9"/>
  <c r="CB36" i="9"/>
  <c r="BQ36" i="9"/>
  <c r="BB36" i="9"/>
  <c r="AS36" i="9"/>
  <c r="AK36" i="9"/>
  <c r="AC36" i="9"/>
  <c r="U36" i="9"/>
  <c r="BK36" i="9"/>
  <c r="AY36" i="9"/>
  <c r="AQ36" i="9"/>
  <c r="AI36" i="9"/>
  <c r="AA36" i="9"/>
  <c r="S36" i="9"/>
  <c r="BN36" i="9"/>
  <c r="AX36" i="9"/>
  <c r="AP36" i="9"/>
  <c r="AH36" i="9"/>
  <c r="Z36" i="9"/>
  <c r="BP36" i="9"/>
  <c r="BF36" i="9"/>
  <c r="AR36" i="9"/>
  <c r="AJ36" i="9"/>
  <c r="AB36" i="9"/>
  <c r="T36" i="9"/>
  <c r="BV36" i="9"/>
  <c r="BM36" i="9"/>
  <c r="AW36" i="9"/>
  <c r="AO36" i="9"/>
  <c r="AG36" i="9"/>
  <c r="Y36" i="9"/>
  <c r="BO36" i="9"/>
  <c r="BE36" i="9"/>
  <c r="AU36" i="9"/>
  <c r="AM36" i="9"/>
  <c r="AE36" i="9"/>
  <c r="W36" i="9"/>
  <c r="P36" i="9"/>
  <c r="K76" i="9"/>
  <c r="K100" i="9" s="1"/>
  <c r="K75" i="9" s="1"/>
  <c r="C90" i="9"/>
  <c r="BY90" i="9" s="1"/>
  <c r="F76" i="9"/>
  <c r="F100" i="9" s="1"/>
  <c r="F75" i="9" s="1"/>
  <c r="J78" i="9"/>
  <c r="J76" i="9" s="1"/>
  <c r="J100" i="9" s="1"/>
  <c r="G78" i="9"/>
  <c r="C91" i="9"/>
  <c r="BY91" i="9" s="1"/>
  <c r="N76" i="9"/>
  <c r="I76" i="9"/>
  <c r="I100" i="9" s="1"/>
  <c r="I75" i="9" s="1"/>
  <c r="O73" i="9"/>
  <c r="BX73" i="9"/>
  <c r="AZ75" i="9"/>
  <c r="Q75" i="9"/>
  <c r="BS110" i="9"/>
  <c r="BR110" i="9" s="1"/>
  <c r="BR116" i="9"/>
  <c r="BG116" i="9" s="1"/>
  <c r="BD110" i="9"/>
  <c r="BC110" i="9" s="1"/>
  <c r="BC116" i="9"/>
  <c r="BC75" i="9"/>
  <c r="BR75" i="9"/>
  <c r="BG75" i="9" s="1"/>
  <c r="CA110" i="9"/>
  <c r="BZ110" i="9" s="1"/>
  <c r="BZ116" i="9"/>
  <c r="BA110" i="9"/>
  <c r="AZ110" i="9" s="1"/>
  <c r="AZ116" i="9"/>
  <c r="D100" i="9"/>
  <c r="R110" i="9"/>
  <c r="Q110" i="9" s="1"/>
  <c r="Q116" i="9"/>
  <c r="BZ75" i="9"/>
  <c r="BZ74" i="9" s="1"/>
  <c r="H75" i="9"/>
  <c r="L75" i="9"/>
  <c r="L74" i="9" s="1"/>
  <c r="M75" i="9"/>
  <c r="M74" i="9" s="1"/>
  <c r="E100" i="9"/>
  <c r="F74" i="9" l="1"/>
  <c r="F73" i="9" s="1"/>
  <c r="K74" i="9"/>
  <c r="K73" i="9" s="1"/>
  <c r="K36" i="9" s="1"/>
  <c r="H74" i="9"/>
  <c r="H73" i="9" s="1"/>
  <c r="H36" i="9" s="1"/>
  <c r="I74" i="9"/>
  <c r="I73" i="9" s="1"/>
  <c r="BX36" i="9"/>
  <c r="O36" i="9"/>
  <c r="J75" i="9"/>
  <c r="J74" i="9" s="1"/>
  <c r="J73" i="9" s="1"/>
  <c r="N100" i="9"/>
  <c r="N75" i="9" s="1"/>
  <c r="N74" i="9" s="1"/>
  <c r="G76" i="9"/>
  <c r="C78" i="9"/>
  <c r="BY78" i="9" s="1"/>
  <c r="BA73" i="9"/>
  <c r="BS73" i="9"/>
  <c r="BD73" i="9"/>
  <c r="R73" i="9"/>
  <c r="BZ73" i="9"/>
  <c r="CA73" i="9"/>
  <c r="L73" i="9"/>
  <c r="D75" i="9"/>
  <c r="D74" i="9" s="1"/>
  <c r="M73" i="9"/>
  <c r="E75" i="9"/>
  <c r="E74" i="9" s="1"/>
  <c r="F36" i="9" l="1"/>
  <c r="I36" i="9"/>
  <c r="L36" i="9"/>
  <c r="J36" i="9"/>
  <c r="G100" i="9"/>
  <c r="C76" i="9"/>
  <c r="BY76" i="9" s="1"/>
  <c r="M36" i="9"/>
  <c r="Q73" i="9"/>
  <c r="R36" i="9"/>
  <c r="Q36" i="9" s="1"/>
  <c r="BR73" i="9"/>
  <c r="BS36" i="9"/>
  <c r="BR36" i="9" s="1"/>
  <c r="BZ153" i="9"/>
  <c r="BZ36" i="9" s="1"/>
  <c r="CA36" i="9"/>
  <c r="BC73" i="9"/>
  <c r="BD36" i="9"/>
  <c r="BC36" i="9" s="1"/>
  <c r="AZ73" i="9"/>
  <c r="BA36" i="9"/>
  <c r="AZ36" i="9" s="1"/>
  <c r="BC153" i="9"/>
  <c r="BR153" i="9"/>
  <c r="BG153" i="9" s="1"/>
  <c r="Q153" i="9"/>
  <c r="E73" i="9"/>
  <c r="AZ153" i="9"/>
  <c r="E36" i="9" l="1"/>
  <c r="G75" i="9"/>
  <c r="G74" i="9" s="1"/>
  <c r="C74" i="9" s="1"/>
  <c r="BY74" i="9" s="1"/>
  <c r="C100" i="9"/>
  <c r="BY100" i="9" s="1"/>
  <c r="C75" i="9" l="1"/>
  <c r="BY75" i="9" s="1"/>
  <c r="C153" i="9"/>
  <c r="BY153" i="9" s="1"/>
  <c r="L14" i="8"/>
  <c r="N13" i="8"/>
  <c r="N12" i="8"/>
  <c r="N11" i="8"/>
  <c r="N10" i="8"/>
  <c r="N9" i="8"/>
  <c r="N8" i="8"/>
  <c r="S17" i="5"/>
  <c r="R17" i="5"/>
  <c r="Q17" i="5"/>
  <c r="P17" i="5"/>
  <c r="S15" i="5"/>
  <c r="R15" i="5"/>
  <c r="Q15" i="5"/>
  <c r="P15" i="5"/>
  <c r="S14" i="5"/>
  <c r="S13" i="5"/>
  <c r="S12" i="5"/>
  <c r="R11" i="5"/>
  <c r="Q11" i="5"/>
  <c r="P11" i="5"/>
  <c r="S10" i="5"/>
  <c r="S9" i="5" s="1"/>
  <c r="R9" i="5"/>
  <c r="Q9" i="5"/>
  <c r="P9" i="5"/>
  <c r="S8" i="5"/>
  <c r="S7" i="5"/>
  <c r="G73" i="9" l="1"/>
  <c r="P19" i="5"/>
  <c r="S11" i="5"/>
  <c r="Q19" i="5"/>
  <c r="S19" i="5"/>
  <c r="R19" i="5"/>
  <c r="N14" i="8"/>
  <c r="E113" i="1"/>
  <c r="E130" i="1" s="1"/>
  <c r="D139" i="9" s="1"/>
  <c r="D12" i="12"/>
  <c r="D65" i="1" s="1"/>
  <c r="D9" i="4"/>
  <c r="D33" i="4"/>
  <c r="E17" i="4"/>
  <c r="E18" i="4"/>
  <c r="E19" i="4"/>
  <c r="E16" i="4"/>
  <c r="H19" i="13"/>
  <c r="H21" i="13"/>
  <c r="H22" i="13"/>
  <c r="H23" i="13"/>
  <c r="H24" i="13"/>
  <c r="H25" i="13"/>
  <c r="H26" i="13"/>
  <c r="H27" i="13"/>
  <c r="H29" i="13"/>
  <c r="H30" i="13"/>
  <c r="H32" i="13" s="1"/>
  <c r="H18" i="13"/>
  <c r="D38" i="12"/>
  <c r="D13" i="12"/>
  <c r="D66" i="1" s="1"/>
  <c r="D14" i="12"/>
  <c r="D67" i="1" s="1"/>
  <c r="D15" i="12"/>
  <c r="D68" i="1" s="1"/>
  <c r="D16" i="12"/>
  <c r="D69" i="1" s="1"/>
  <c r="D17" i="12"/>
  <c r="D70" i="1" s="1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3" i="12"/>
  <c r="D107" i="1" l="1"/>
  <c r="BI134" i="9" s="1"/>
  <c r="C139" i="9"/>
  <c r="BY139" i="9" s="1"/>
  <c r="D137" i="9"/>
  <c r="C137" i="9" s="1"/>
  <c r="BY137" i="9" s="1"/>
  <c r="G36" i="9"/>
  <c r="E20" i="4"/>
  <c r="D111" i="9" s="1"/>
  <c r="D55" i="12"/>
  <c r="BG134" i="9" l="1"/>
  <c r="BY134" i="9" s="1"/>
  <c r="BI132" i="9"/>
  <c r="C111" i="9"/>
  <c r="BY111" i="9" s="1"/>
  <c r="D110" i="9"/>
  <c r="D59" i="12"/>
  <c r="B59" i="12"/>
  <c r="I14" i="8"/>
  <c r="F14" i="8"/>
  <c r="K13" i="8"/>
  <c r="K12" i="8"/>
  <c r="K11" i="8"/>
  <c r="K10" i="8"/>
  <c r="K9" i="8"/>
  <c r="K8" i="8"/>
  <c r="H13" i="8"/>
  <c r="H12" i="8"/>
  <c r="H11" i="8"/>
  <c r="H10" i="8"/>
  <c r="H9" i="8"/>
  <c r="H8" i="8"/>
  <c r="C18" i="5"/>
  <c r="C17" i="5" s="1"/>
  <c r="C16" i="5"/>
  <c r="C15" i="5" s="1"/>
  <c r="O7" i="5"/>
  <c r="O17" i="5"/>
  <c r="N17" i="5"/>
  <c r="M17" i="5"/>
  <c r="L17" i="5"/>
  <c r="O15" i="5"/>
  <c r="N15" i="5"/>
  <c r="M15" i="5"/>
  <c r="L15" i="5"/>
  <c r="O14" i="5"/>
  <c r="O13" i="5"/>
  <c r="O12" i="5"/>
  <c r="N11" i="5"/>
  <c r="M11" i="5"/>
  <c r="L11" i="5"/>
  <c r="O10" i="5"/>
  <c r="O9" i="5" s="1"/>
  <c r="N9" i="5"/>
  <c r="M9" i="5"/>
  <c r="L9" i="5"/>
  <c r="O8" i="5"/>
  <c r="E13" i="8"/>
  <c r="E12" i="8"/>
  <c r="E11" i="8"/>
  <c r="E10" i="8"/>
  <c r="E9" i="8"/>
  <c r="E8" i="8"/>
  <c r="K15" i="5"/>
  <c r="J15" i="5"/>
  <c r="I15" i="5"/>
  <c r="H15" i="5"/>
  <c r="G15" i="5"/>
  <c r="E15" i="5"/>
  <c r="K17" i="5"/>
  <c r="J17" i="5"/>
  <c r="I17" i="5"/>
  <c r="H17" i="5"/>
  <c r="G17" i="5"/>
  <c r="E17" i="5"/>
  <c r="F11" i="5"/>
  <c r="H11" i="5"/>
  <c r="I11" i="5"/>
  <c r="J11" i="5"/>
  <c r="G11" i="2"/>
  <c r="E240" i="1"/>
  <c r="E235" i="1"/>
  <c r="K14" i="5"/>
  <c r="K13" i="5"/>
  <c r="K12" i="5"/>
  <c r="K10" i="5"/>
  <c r="K9" i="5" s="1"/>
  <c r="J9" i="5"/>
  <c r="I9" i="5"/>
  <c r="H9" i="5"/>
  <c r="K8" i="5"/>
  <c r="K7" i="5"/>
  <c r="G14" i="5"/>
  <c r="G13" i="5"/>
  <c r="G12" i="5"/>
  <c r="G10" i="5"/>
  <c r="G9" i="5" s="1"/>
  <c r="G8" i="5"/>
  <c r="G7" i="5"/>
  <c r="E9" i="5"/>
  <c r="F9" i="5"/>
  <c r="D9" i="5"/>
  <c r="BG132" i="9" l="1"/>
  <c r="BY132" i="9" s="1"/>
  <c r="BI110" i="9"/>
  <c r="D73" i="9"/>
  <c r="L19" i="5"/>
  <c r="G19" i="5"/>
  <c r="C13" i="5"/>
  <c r="H19" i="5"/>
  <c r="C8" i="5"/>
  <c r="C14" i="5"/>
  <c r="I19" i="5"/>
  <c r="M19" i="5"/>
  <c r="K19" i="5"/>
  <c r="J19" i="5"/>
  <c r="C12" i="5"/>
  <c r="O19" i="5"/>
  <c r="N19" i="5"/>
  <c r="O11" i="5"/>
  <c r="C10" i="5"/>
  <c r="C9" i="5" s="1"/>
  <c r="K11" i="5"/>
  <c r="C7" i="5"/>
  <c r="E14" i="8"/>
  <c r="H14" i="8"/>
  <c r="K14" i="8"/>
  <c r="C11" i="5"/>
  <c r="G11" i="5"/>
  <c r="BG110" i="9" l="1"/>
  <c r="BI73" i="9"/>
  <c r="D36" i="9"/>
  <c r="C19" i="5"/>
  <c r="BI36" i="9" l="1"/>
  <c r="BG36" i="9" s="1"/>
  <c r="BG73" i="9"/>
  <c r="E90" i="4"/>
  <c r="E26" i="4"/>
  <c r="E25" i="4"/>
  <c r="N121" i="9" s="1"/>
  <c r="N123" i="9" l="1"/>
  <c r="C123" i="9" s="1"/>
  <c r="BY123" i="9" s="1"/>
  <c r="E28" i="4"/>
  <c r="E229" i="1"/>
  <c r="C121" i="9" l="1"/>
  <c r="BY121" i="9" s="1"/>
  <c r="N118" i="9"/>
  <c r="N116" i="9" l="1"/>
  <c r="C118" i="9"/>
  <c r="BY118" i="9" s="1"/>
  <c r="N110" i="9" l="1"/>
  <c r="C116" i="9"/>
  <c r="BY116" i="9" s="1"/>
  <c r="N73" i="9" l="1"/>
  <c r="C110" i="9"/>
  <c r="BY110" i="9" s="1"/>
  <c r="N36" i="9" l="1"/>
  <c r="C36" i="9" s="1"/>
  <c r="BY36" i="9" s="1"/>
  <c r="E28" i="9"/>
  <c r="H29" i="9"/>
  <c r="I29" i="9"/>
  <c r="F28" i="9"/>
  <c r="K29" i="9"/>
  <c r="L29" i="9"/>
  <c r="I32" i="9"/>
  <c r="I28" i="9"/>
  <c r="K28" i="9"/>
  <c r="E29" i="9"/>
  <c r="I34" i="9"/>
  <c r="J28" i="9"/>
  <c r="F29" i="9"/>
  <c r="L28" i="9"/>
  <c r="M28" i="9"/>
  <c r="M29" i="9"/>
  <c r="J29" i="9"/>
  <c r="H28" i="9"/>
  <c r="G29" i="9"/>
  <c r="G28" i="9"/>
  <c r="D32" i="9"/>
  <c r="D29" i="9"/>
  <c r="D33" i="9"/>
  <c r="C73" i="9"/>
  <c r="D31" i="9"/>
  <c r="D34" i="9"/>
  <c r="D28" i="9"/>
  <c r="BY73" i="9" l="1"/>
</calcChain>
</file>

<file path=xl/sharedStrings.xml><?xml version="1.0" encoding="utf-8"?>
<sst xmlns="http://schemas.openxmlformats.org/spreadsheetml/2006/main" count="2911" uniqueCount="852">
  <si>
    <t>Количество</t>
  </si>
  <si>
    <t>Средняя стоимость, руб.</t>
  </si>
  <si>
    <t>КОСГУ</t>
  </si>
  <si>
    <t>Ставка налога, %</t>
  </si>
  <si>
    <t xml:space="preserve">Сумма, руб. </t>
  </si>
  <si>
    <t>Сумма, руб.</t>
  </si>
  <si>
    <t>х</t>
  </si>
  <si>
    <t>единицы измерения</t>
  </si>
  <si>
    <t>в том числе</t>
  </si>
  <si>
    <t>Наименование налога, обязательного взноса</t>
  </si>
  <si>
    <t>Налоговая база</t>
  </si>
  <si>
    <t xml:space="preserve">Сумма исчисленного налога, подлежащего уплате, руб. </t>
  </si>
  <si>
    <t>единицы измерения налоговой базы</t>
  </si>
  <si>
    <t>налог на имущество</t>
  </si>
  <si>
    <t>руб</t>
  </si>
  <si>
    <t>транспортный налог</t>
  </si>
  <si>
    <t>л.с.</t>
  </si>
  <si>
    <t>за средств субсидии на выполнение госзадания</t>
  </si>
  <si>
    <t>за счет средств средств от приносящей доход деятельности</t>
  </si>
  <si>
    <t>Тариф (с учетом НДС), руб.</t>
  </si>
  <si>
    <t xml:space="preserve">единицы измерения </t>
  </si>
  <si>
    <t>Расход в натуральных показателях</t>
  </si>
  <si>
    <t>Мвт</t>
  </si>
  <si>
    <t>Гкал</t>
  </si>
  <si>
    <t>куб.м.</t>
  </si>
  <si>
    <t>Наименование показателя</t>
  </si>
  <si>
    <t>Размер одной выплаты, руб.</t>
  </si>
  <si>
    <t>Количество выплат в год</t>
  </si>
  <si>
    <t>СЗП по учр-ю</t>
  </si>
  <si>
    <t>Руководители</t>
  </si>
  <si>
    <t>211.01</t>
  </si>
  <si>
    <t>СЗП рук-лей</t>
  </si>
  <si>
    <t>211.02</t>
  </si>
  <si>
    <t>СЗП прочих раб</t>
  </si>
  <si>
    <t>Педагогические работники учреждений, имеющих лицензии на образовательную деятельность</t>
  </si>
  <si>
    <t>211.03</t>
  </si>
  <si>
    <t>Педагогические работники учреждений без лицензии на образовательную деятельность</t>
  </si>
  <si>
    <t>211.04</t>
  </si>
  <si>
    <t>мест</t>
  </si>
  <si>
    <t>Соотношение ЗПЛ рук-лей и раб-ков</t>
  </si>
  <si>
    <t>Врачи</t>
  </si>
  <si>
    <t>211.05</t>
  </si>
  <si>
    <t>в том числе отделение милосердия</t>
  </si>
  <si>
    <t>211.06</t>
  </si>
  <si>
    <t>календарных дней</t>
  </si>
  <si>
    <t>211.07</t>
  </si>
  <si>
    <t>часов в сутки</t>
  </si>
  <si>
    <t>Младший мед персонал</t>
  </si>
  <si>
    <t>211.08</t>
  </si>
  <si>
    <t>ночных часов в сутки</t>
  </si>
  <si>
    <t>Работники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</t>
  </si>
  <si>
    <t>211.09</t>
  </si>
  <si>
    <t>праздничных дней по ТК + Сагаалган</t>
  </si>
  <si>
    <t>211.10</t>
  </si>
  <si>
    <t>211.11</t>
  </si>
  <si>
    <t>Работники РГУ</t>
  </si>
  <si>
    <t>211.12</t>
  </si>
  <si>
    <t>211.13</t>
  </si>
  <si>
    <t>Прочий персонал (ОСНОВНОЙ ПЕРСОНАЛ)</t>
  </si>
  <si>
    <t>211.14</t>
  </si>
  <si>
    <t>211.15</t>
  </si>
  <si>
    <t>211.16</t>
  </si>
  <si>
    <t>211.17</t>
  </si>
  <si>
    <t>(руб.)</t>
  </si>
  <si>
    <t>Должность (специальность, профессия), уровень, категория квалификации</t>
  </si>
  <si>
    <t>Должностной оклад</t>
  </si>
  <si>
    <t>Повышение окладов спец-ов за работу на селе</t>
  </si>
  <si>
    <t>Итого должностной оклад</t>
  </si>
  <si>
    <t>Стаж</t>
  </si>
  <si>
    <t>Класс водителям</t>
  </si>
  <si>
    <t>за награды, звания, степени</t>
  </si>
  <si>
    <t>за квалиф категорию медикам, педагогам</t>
  </si>
  <si>
    <t>МРОТ</t>
  </si>
  <si>
    <t>компенсац выплаты сверх МРОТ</t>
  </si>
  <si>
    <t>итого зарплата без стимулирующих</t>
  </si>
  <si>
    <t>Майские Указы</t>
  </si>
  <si>
    <t>ИТОГО заработная плата на одного работника с учетом северных</t>
  </si>
  <si>
    <t>заработная плата без учета выплат не входящих в МРОТ</t>
  </si>
  <si>
    <t>ночные</t>
  </si>
  <si>
    <t>праздничные</t>
  </si>
  <si>
    <t>за работу с вредными условиями труда</t>
  </si>
  <si>
    <t>заработная плата по ДорКарте</t>
  </si>
  <si>
    <t xml:space="preserve">А </t>
  </si>
  <si>
    <t>*</t>
  </si>
  <si>
    <t>из них на руководителей</t>
  </si>
  <si>
    <t>из них на прочих работников</t>
  </si>
  <si>
    <t>итого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</si>
  <si>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</si>
  <si>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</si>
  <si>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</si>
  <si>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за счет субсидии на выполнение госзадания</t>
  </si>
  <si>
    <t>Наименование работы, услуги</t>
  </si>
  <si>
    <t xml:space="preserve">Итого сумма исчисленного налога, подлежащего уплате, руб. </t>
  </si>
  <si>
    <t>код вида расходов 112</t>
  </si>
  <si>
    <t>транспортные услуги</t>
  </si>
  <si>
    <t>возмещение проезда к месту отпуска и обратно</t>
  </si>
  <si>
    <t>прочие работы, услуги</t>
  </si>
  <si>
    <t>проживание в командировках</t>
  </si>
  <si>
    <t>возмещение расходов на прохождение обязательного медосмотра</t>
  </si>
  <si>
    <t>суточные</t>
  </si>
  <si>
    <t>проезд в командировках</t>
  </si>
  <si>
    <t>Количество дней (только для расчета расходов на проживание в командировках)</t>
  </si>
  <si>
    <t>Сумма расходов итого, руб.</t>
  </si>
  <si>
    <t>за счет приносящей доход деятельности</t>
  </si>
  <si>
    <t>Таблица 6</t>
  </si>
  <si>
    <t>код вида расходов  243 "Закупка товаров, работ, услуг в целях капитального ремонта"</t>
  </si>
  <si>
    <t>код вида расходов 244 "Прочая закупка товаров, работ, услуг"</t>
  </si>
  <si>
    <t>код вида расходов 247 "Закупка энергетических ресурсов"</t>
  </si>
  <si>
    <t>теплоснабжение</t>
  </si>
  <si>
    <t>электроснабжение</t>
  </si>
  <si>
    <t>ИНЫЕ ВЫПЛАТЫ ПЕРСОНАЛУ</t>
  </si>
  <si>
    <t>код вида расходов 243 "Закупка товаров, работ, услуг в целях капитального ремонта"</t>
  </si>
  <si>
    <t>код вида расходов 244 "Прочая закупка товаров, работ, услуг</t>
  </si>
  <si>
    <t>*Наименование указываем по каждому виду основного средства, материального запаса</t>
  </si>
  <si>
    <t>*Наименование основного средства, материального запаса</t>
  </si>
  <si>
    <t>код вида расходов 407 "Строительство (реконструкция) объектов недвижимого имущества "</t>
  </si>
  <si>
    <t>код вида расходов 406 "Приобретение объектов недвижимого имущества "</t>
  </si>
  <si>
    <t>водный налог</t>
  </si>
  <si>
    <t>госпошлина</t>
  </si>
  <si>
    <t>код вида расходов 851 "Уплата налога на имущество организаций и земельного налога"</t>
  </si>
  <si>
    <t>код вида расходов 852 "Уплата прочих налогов, сборов"</t>
  </si>
  <si>
    <t>РАСХОДЫ НА УПЛАТУ НАЛОГОВ, ВЗНОСОВ И ПРОЧИХ ОБЯЗАТЕЛЬНЫХ ПЛАТЕЖЕЙ</t>
  </si>
  <si>
    <t>код вида расходов 853 "Уплата иных платежей"</t>
  </si>
  <si>
    <t>плата за негативное воздействие на окружающую среду</t>
  </si>
  <si>
    <t>взносы в Ассоциацию</t>
  </si>
  <si>
    <t>ВЫПЛАТЫ УМЕНЬШАЮЩИЕ ДОХОД</t>
  </si>
  <si>
    <t xml:space="preserve">Наименование </t>
  </si>
  <si>
    <t>налог на прибыль</t>
  </si>
  <si>
    <t>налог на добавленную стоимость</t>
  </si>
  <si>
    <t>налог при УСНО</t>
  </si>
  <si>
    <t>Налоговая база, руб</t>
  </si>
  <si>
    <t>ставка</t>
  </si>
  <si>
    <t>Сумма налога</t>
  </si>
  <si>
    <t>Таблица 7</t>
  </si>
  <si>
    <t xml:space="preserve">Общая сумма выплат, руб. </t>
  </si>
  <si>
    <t>Итого</t>
  </si>
  <si>
    <t>Количество дней (только для расчета суточных и расходов на проживание в командировках)</t>
  </si>
  <si>
    <t>код вида раходов 321 "пособия, компенсации и иные социальные выплаты гражданам, кроме публичных нормативных обязательств"</t>
  </si>
  <si>
    <t>Таблица 5</t>
  </si>
  <si>
    <t>за счет субсидии на иные цели</t>
  </si>
  <si>
    <t xml:space="preserve">сумма выплат, руб. </t>
  </si>
  <si>
    <t>код вида раходов 350 "премии и гранты"</t>
  </si>
  <si>
    <t>РАСЧЕТЫ РАСХОДОВ НА СОЦИАЛЬНЫЕ И ИНЫЕ ВЫПЛАТЫ</t>
  </si>
  <si>
    <t>РАСЧЕТ РАСХОДОВ НА ОПЛАТУ ТРУДА</t>
  </si>
  <si>
    <t>страховые взносы на обязательное пенсионное страхование</t>
  </si>
  <si>
    <t>страховые взносы на обязательное социальное страхование</t>
  </si>
  <si>
    <t>страховые взносы на обязательное медицинское страхование</t>
  </si>
  <si>
    <t>Наименование</t>
  </si>
  <si>
    <t>ставка, %</t>
  </si>
  <si>
    <t>код вида расходов 111 "Фонд оплаты труда учреждений"</t>
  </si>
  <si>
    <t>код вида расходов 119 "Взносы по обязательному социальному страхованию на выплаты по оплате труда работников и иные выплаты работникам учреждений"</t>
  </si>
  <si>
    <t>Таблица 8</t>
  </si>
  <si>
    <t>стоимость</t>
  </si>
  <si>
    <t>междугородняя связь</t>
  </si>
  <si>
    <t>местная, внутризоновая телефонная связь (указать количество абонентских номеров)</t>
  </si>
  <si>
    <t>интернет</t>
  </si>
  <si>
    <t>услуги почтовой связи</t>
  </si>
  <si>
    <t xml:space="preserve">Итого </t>
  </si>
  <si>
    <t>субсидия на выполнение госзадания</t>
  </si>
  <si>
    <t>субсидия на иные цели</t>
  </si>
  <si>
    <t>приносящая доход деятельность</t>
  </si>
  <si>
    <t>ВСЕГО</t>
  </si>
  <si>
    <t>субсидии на иные цели</t>
  </si>
  <si>
    <t>Расчет безвозмездных перечислений организациям и физическим лицам</t>
  </si>
  <si>
    <t>Таблица 4</t>
  </si>
  <si>
    <t>Наименование организации, ФИО лица, кому планируются перечисления</t>
  </si>
  <si>
    <t>количество перечислений в год</t>
  </si>
  <si>
    <t>размер перечисления</t>
  </si>
  <si>
    <t>сумма</t>
  </si>
  <si>
    <t xml:space="preserve">Расчет прочих расходов (кроме расходов на закупку товаров, работ, услуг) </t>
  </si>
  <si>
    <t>Наименование расхода</t>
  </si>
  <si>
    <t>количество выплат в год</t>
  </si>
  <si>
    <t>размер выплаты</t>
  </si>
  <si>
    <t>Итого сумма</t>
  </si>
  <si>
    <t>код вида расходов</t>
  </si>
  <si>
    <t>таблица 9</t>
  </si>
  <si>
    <t>Таблица 11</t>
  </si>
  <si>
    <t>ПЛАН</t>
  </si>
  <si>
    <t>субсидии на выполнение государственного задания</t>
  </si>
  <si>
    <t>ВСЕГО субсидии на иные цели</t>
  </si>
  <si>
    <t>Субсидии на осуществление капитальных вложений</t>
  </si>
  <si>
    <t>Средства по ОМС</t>
  </si>
  <si>
    <t>ВСЕГО собственные доходы учреждения</t>
  </si>
  <si>
    <t>собственные доходы учреждения</t>
  </si>
  <si>
    <t>ИТОГО ПФХД</t>
  </si>
  <si>
    <t>Кроме того</t>
  </si>
  <si>
    <t>ВСЕГО субсидии на выполнение госзадания</t>
  </si>
  <si>
    <t>ненормируемые расходы</t>
  </si>
  <si>
    <t>Всего</t>
  </si>
  <si>
    <t>оплата клиентов за предоставление дополнительных социальных услуг</t>
  </si>
  <si>
    <t>Социальное пособие на погребение</t>
  </si>
  <si>
    <r>
      <t xml:space="preserve">Доходы от доп. услуг </t>
    </r>
    <r>
      <rPr>
        <sz val="8"/>
        <rFont val="Times New Roman"/>
        <family val="1"/>
        <charset val="204"/>
      </rPr>
      <t>(гостиница, выпечка хлеба, готовые обеды, медицинские услуги, транспортные услуги и т.п.)</t>
    </r>
  </si>
  <si>
    <r>
      <t xml:space="preserve">Доходы от приносящей доход деят-ти </t>
    </r>
    <r>
      <rPr>
        <sz val="8"/>
        <rFont val="Times New Roman"/>
        <family val="1"/>
        <charset val="204"/>
      </rPr>
      <t>(в т.ч. подс. хоз-во, пилорама и т.д.)</t>
    </r>
  </si>
  <si>
    <t>доходы от розничной торговой деятельности</t>
  </si>
  <si>
    <t>безвозмездные поступления и прочее</t>
  </si>
  <si>
    <t>остаток средств на личных счетах подопечных</t>
  </si>
  <si>
    <t>денежные средства на личные нужды подопечных, расходуемые  с согл-я Опеки</t>
  </si>
  <si>
    <t>Реализация основных профессиональных образовательных программ профессионального обучения</t>
  </si>
  <si>
    <t>Работа по методическому сопровождению деятельности учреждений социального обслуживания при апробации методик и технологий в социальном обслуживании граждан</t>
  </si>
  <si>
    <t xml:space="preserve"> федеральный бюджет</t>
  </si>
  <si>
    <t>республиканский бюджет</t>
  </si>
  <si>
    <t>постоянное стационарное обслуживание</t>
  </si>
  <si>
    <t>временное стационарное обслуживание в реаб. учр-ях (отделениях)</t>
  </si>
  <si>
    <t>социальные услуги на дому (ОСП)</t>
  </si>
  <si>
    <t>полустационарное обслуживание</t>
  </si>
  <si>
    <t>в т.ч.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</si>
  <si>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</si>
  <si>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Психолого-медико-педагогическая реабилитация детей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</si>
  <si>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</si>
  <si>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</si>
  <si>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Содействие устройству детей на воспитание в семью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</si>
  <si>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</si>
  <si>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</si>
  <si>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Средний мед персонал</t>
  </si>
  <si>
    <t>Стимулирущие (от расчетных зарплат по ПФХД)</t>
  </si>
  <si>
    <t>ВСЕГО заработная плата на всех среднеспис работников на год</t>
  </si>
  <si>
    <t>Предоставление соцобслуж в форме на дому (заочно) НЕСОВЕРШЕННОЛЕТНИМ ТЕЛЕФОН ДОВЕРИЯ (РеспСРЦН)</t>
  </si>
  <si>
    <t>Стимулирующие выплаты</t>
  </si>
  <si>
    <t>ФОТ (т.р.)</t>
  </si>
  <si>
    <t>Среднемес з/пл</t>
  </si>
  <si>
    <t>без р.к. (руб)</t>
  </si>
  <si>
    <t>АУП и вспомогательный персонал</t>
  </si>
  <si>
    <t>к Приказу Министерства</t>
  </si>
  <si>
    <t>социальной защиты населения</t>
  </si>
  <si>
    <t>Республики Бурятия</t>
  </si>
  <si>
    <t>НОРМЫ</t>
  </si>
  <si>
    <t>ПИТАНИЯ ПОЛУЧАТЕЛЕЙ СОЦИАЛЬНЫХ УСЛУГ В СТАЦИОНАРНОЙ ФОРМЕ</t>
  </si>
  <si>
    <t>В ДОМАХ-ИНТЕРНАТАХ ДЛЯ ПРЕСТАРЕЛЫХ И ИНВАЛИДОВ, СПЕЦИАЛЬНЫХ</t>
  </si>
  <si>
    <t>ДОМАХ-ИНТЕРНАТАХ ДЛЯ ПРЕСТАРЕЛЫХ И ИНВАЛИДОВ, КОМПЛЕКСНЫХ</t>
  </si>
  <si>
    <t>ЦЕНТРАХ СОЦИАЛЬНОГО ОБСЛУЖИВАНИЯ ДЛЯ СОВЕРШЕННОЛЕТНИХ</t>
  </si>
  <si>
    <t>ГРАЖДАН, ПСИХОНЕВРОЛОГИЧЕСКИХ ИНТЕРНАТАХ, ОТДЕЛЕНИЯХ</t>
  </si>
  <si>
    <t>МИЛОСЕРДИЯ ОРГАНИЗАЦИЙ СОЦИАЛЬНОГО ОБСЛУЖИВАНИЯ, НАХОДЯЩИХСЯ</t>
  </si>
  <si>
    <t>В ВЕДЕНИИ РЕСПУБЛИКИ БУРЯТИЯ</t>
  </si>
  <si>
    <t>Наименования продуктов питания</t>
  </si>
  <si>
    <t>Нормы питания (количество продуктов в граммах на одного человека в сутки)</t>
  </si>
  <si>
    <t>Брутто</t>
  </si>
  <si>
    <t>Хлеб ржаной</t>
  </si>
  <si>
    <t>Хлеб пшеничный</t>
  </si>
  <si>
    <t>Мука пшеничная</t>
  </si>
  <si>
    <t>Крахмал картофельный</t>
  </si>
  <si>
    <t>Макаронные изделия</t>
  </si>
  <si>
    <t>Крупы (рисовая, гречневая, пшенная, манная, овсяная); горох, фасоль, чечевица</t>
  </si>
  <si>
    <t>Картофель</t>
  </si>
  <si>
    <t>Овощи свежие (всего), в том числе:</t>
  </si>
  <si>
    <t>Свекла</t>
  </si>
  <si>
    <t>Морковь</t>
  </si>
  <si>
    <t>Капуста белокочанная</t>
  </si>
  <si>
    <t>Лук репчатый</t>
  </si>
  <si>
    <t>Огурцы, помидоры (парниковые)</t>
  </si>
  <si>
    <t>Другие овощи (кабачки, баклажаны, перец сладкий, капуста цветная, капуста брокколи, тыква, фасоль зеленая стручковая)</t>
  </si>
  <si>
    <t>Овощи соленые и маринованные (капуста, огурцы)</t>
  </si>
  <si>
    <t>Зелень (лук зеленый, петрушка, укроп)</t>
  </si>
  <si>
    <t>Овощи консервированные (горошек зеленый, фасоль, кукуруза)</t>
  </si>
  <si>
    <t>Фрукты свежие</t>
  </si>
  <si>
    <t>Сухофрукты (курага, чернослив, изюм, компотная смесь)</t>
  </si>
  <si>
    <t>Соки фруктовые, овощные</t>
  </si>
  <si>
    <t>Говядина</t>
  </si>
  <si>
    <t>Птица</t>
  </si>
  <si>
    <t>Колбаса вареная, сосиски</t>
  </si>
  <si>
    <t>Рыба, рыбопродукты, нерыбные продукты моря</t>
  </si>
  <si>
    <t>Творог</t>
  </si>
  <si>
    <t>Сыр</t>
  </si>
  <si>
    <t>Кисломолочные напитки (кефир, йогурт, ряженка, простокваша, ацидофилин)</t>
  </si>
  <si>
    <t>Молоко</t>
  </si>
  <si>
    <t>Масло сливочное</t>
  </si>
  <si>
    <t>Масло растительное</t>
  </si>
  <si>
    <t>Сметана</t>
  </si>
  <si>
    <t>Сахар, варенье, печенье, кондитерские изделия</t>
  </si>
  <si>
    <t>Чай</t>
  </si>
  <si>
    <t>Кофе, какао</t>
  </si>
  <si>
    <t>Желатин</t>
  </si>
  <si>
    <t>Дрожжи прессованные</t>
  </si>
  <si>
    <t>Соль</t>
  </si>
  <si>
    <t>Томат-паста, томат-пюре</t>
  </si>
  <si>
    <t>Шиповник</t>
  </si>
  <si>
    <t>Смесь белковая композитная сухая</t>
  </si>
  <si>
    <t>Не более 27</t>
  </si>
  <si>
    <t>Витаминно-минеральные комплексы (% от физиологической нормы)</t>
  </si>
  <si>
    <t>цена</t>
  </si>
  <si>
    <t>цена за кг, десяток (яиц) рублей</t>
  </si>
  <si>
    <t>стоимость (рублей)</t>
  </si>
  <si>
    <t>Яйцо (штук)</t>
  </si>
  <si>
    <t>Стоимость питания на 1 койко-день (рублей)</t>
  </si>
  <si>
    <t>Плановое число койко-дней на год</t>
  </si>
  <si>
    <t>Всего расход на приобретение продуктов питания (тыс руб.)</t>
  </si>
  <si>
    <t>Приложение</t>
  </si>
  <si>
    <t>от 18.08.2017 N 573</t>
  </si>
  <si>
    <t>НОРМАТИВЫ</t>
  </si>
  <si>
    <t>ОБЕСПЕЧЕНИЯ МЯГКИМ ИНВЕНТАРЕМ ПРИ ПРЕДОСТАВЛЕНИИ СОЦИАЛЬНЫХ</t>
  </si>
  <si>
    <t>УСЛУГ В СТАЦИОНАРНОЙ И ПОЛУСТАЦИОНАРНОЙ ФОРМЕ В ДОМАХ-</t>
  </si>
  <si>
    <t>ИНТЕРНАТАХ ДЛЯ ПРЕСТАРЕЛЫХ И ИНВАЛИДОВ, СПЕЦИАЛЬНЫХ ДОМАХ-</t>
  </si>
  <si>
    <t>ИНТЕРНАТАХ ДЛЯ ПРЕСТАРЕЛЫХ И ИНВАЛИДОВ, КОМПЛЕКСНЫХ ЦЕНТРАХ</t>
  </si>
  <si>
    <t>СОЦИАЛЬНОГО ОБСЛУЖИВАНИЯ, ПСИХОНЕВРОЛОГИЧЕСКИХ ИНТЕРНАТАХ,</t>
  </si>
  <si>
    <t>ОТДЕЛЕНИЯХ МИЛОСЕРДИЯ ОРГАНИЗАЦИЙ СОЦИАЛЬНОГО ОБСЛУЖИВАНИЯ,</t>
  </si>
  <si>
    <t>НАХОДЯЩИХСЯ В ВЕДЕНИИ РЕСПУБЛИКИ БУРЯТИЯ</t>
  </si>
  <si>
    <t>Наименование мягкого инвентаря</t>
  </si>
  <si>
    <t>Единица измерения</t>
  </si>
  <si>
    <t>На одного получателя социальных услуг</t>
  </si>
  <si>
    <t>количество</t>
  </si>
  <si>
    <t>Простыня</t>
  </si>
  <si>
    <t>штук</t>
  </si>
  <si>
    <t>Пододеяльник</t>
  </si>
  <si>
    <t>Полотенце</t>
  </si>
  <si>
    <t>Одеяло</t>
  </si>
  <si>
    <t>Покрывало</t>
  </si>
  <si>
    <t>Подушка</t>
  </si>
  <si>
    <t>Трико или брюки мужские</t>
  </si>
  <si>
    <t>Обувь домашняя</t>
  </si>
  <si>
    <t>Наличие</t>
  </si>
  <si>
    <t>Всего объем на плановое число мест</t>
  </si>
  <si>
    <t>Требуется прибрести в плановом году</t>
  </si>
  <si>
    <t>количество абонентских номеров</t>
  </si>
  <si>
    <t>Тариф в месяц (с учетом НДС), руб.</t>
  </si>
  <si>
    <t>услуги связи</t>
  </si>
  <si>
    <t>коммунальные услуги</t>
  </si>
  <si>
    <t>аренда за использование имущества</t>
  </si>
  <si>
    <t>Страхование</t>
  </si>
  <si>
    <t>Прочие работы, услуги</t>
  </si>
  <si>
    <t>Работы и услуги по содержанию имущества</t>
  </si>
  <si>
    <t>приобретение основных средств</t>
  </si>
  <si>
    <t>приобретение лекарственные препараты и материалы, применяемые в медицинских целях</t>
  </si>
  <si>
    <t>приобретение продуктов питания</t>
  </si>
  <si>
    <t>цена за кг, десяток яиц</t>
  </si>
  <si>
    <t>годовая норма питания (кг, десяток яиц)</t>
  </si>
  <si>
    <t>приобретение горюче-смазочные материалы</t>
  </si>
  <si>
    <t>наименование транспортного средства</t>
  </si>
  <si>
    <t>годовая норма расхода, л</t>
  </si>
  <si>
    <t>цена за единицу товара</t>
  </si>
  <si>
    <t>наименование ГСМ</t>
  </si>
  <si>
    <t>приобретение строительных материалов</t>
  </si>
  <si>
    <t>приобретение мягкого инвентаря</t>
  </si>
  <si>
    <t>Норма на одного получателя социальных услуг</t>
  </si>
  <si>
    <t>Наличие на балансе учреждения по состоянию на дату составления расчета</t>
  </si>
  <si>
    <t>приобретение прочих материальных запасов</t>
  </si>
  <si>
    <t>Увеличение стоимости прочих МЗ однократного применения</t>
  </si>
  <si>
    <t>в т.ч. за счет</t>
  </si>
  <si>
    <t>субсидии на госзадание</t>
  </si>
  <si>
    <t>субсидии на ренту (Доверие)</t>
  </si>
  <si>
    <t>собств доходы</t>
  </si>
  <si>
    <t>Плановый ФОТ (тыс. руб.)</t>
  </si>
  <si>
    <t>из них (по видам госуслуг, СДУ, платные), единиц</t>
  </si>
  <si>
    <t>из них (по видам госуслуг, СДУ, платные), тыс. руб.</t>
  </si>
  <si>
    <t>ОМС</t>
  </si>
  <si>
    <t>Приложение 2  к Порядку составления и утверждения
планов финансово-хозяйственной
деятельности государственных
бюджетных и автономных учреждений,
подведомственных Министерству 
социальной защиты населения 
Республики Бурятия</t>
  </si>
  <si>
    <t>Таблица 2</t>
  </si>
  <si>
    <t xml:space="preserve">
Приложение 2 к Порядку составления и утверждения
планов финансово-хозяйственной
деятельности государственных
бюджетных и автономных учреждений,
подведомственных Министерству 
социальной защиты населения 
Республики Бурятия
</t>
  </si>
  <si>
    <t>средства ОМС</t>
  </si>
  <si>
    <t>Таблица 3</t>
  </si>
  <si>
    <t>Таблица 10</t>
  </si>
  <si>
    <t>наименование учреждения</t>
  </si>
  <si>
    <t>Таблица 12</t>
  </si>
  <si>
    <t>Оплата труда, начисления на выплаты по оплате труда</t>
  </si>
  <si>
    <t>Заработная плата</t>
  </si>
  <si>
    <t>211</t>
  </si>
  <si>
    <t>в т.ч. по отдельным категориям работников</t>
  </si>
  <si>
    <t>Заместители руководителей, главные бухгалтера</t>
  </si>
  <si>
    <t>Социальные работники</t>
  </si>
  <si>
    <t>Работники ОСП, кроме социальных работников</t>
  </si>
  <si>
    <t>211.061</t>
  </si>
  <si>
    <t>Специалисты со средним специальным и высшим образованием (ОСНОВНОЙ ПЕРСОНАЛ)</t>
  </si>
  <si>
    <t>Специалисты со средним специальным и высшим образованием (АУП)</t>
  </si>
  <si>
    <t>Няни, сиделки, помощники воспитателей, младшие воспитатели</t>
  </si>
  <si>
    <t>Прочий персонал (ВСПОМОГАТЕЛЬНЫЙ ПЕРСОНАЛ)</t>
  </si>
  <si>
    <t>СДУ итого</t>
  </si>
  <si>
    <t>Платные итого</t>
  </si>
  <si>
    <t>211.18</t>
  </si>
  <si>
    <t>рента итого</t>
  </si>
  <si>
    <t>211.19</t>
  </si>
  <si>
    <t>на централизацию бухгалтерий АУСО</t>
  </si>
  <si>
    <t>211.20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</si>
  <si>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</si>
  <si>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</si>
  <si>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</si>
  <si>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</si>
  <si>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</si>
  <si>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</si>
  <si>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Услуги связи</t>
  </si>
  <si>
    <t>221</t>
  </si>
  <si>
    <t>Транспортные услуги</t>
  </si>
  <si>
    <t>222</t>
  </si>
  <si>
    <t>вывоз угля</t>
  </si>
  <si>
    <t>222.1</t>
  </si>
  <si>
    <t>Коммунальные услуги</t>
  </si>
  <si>
    <t>223</t>
  </si>
  <si>
    <t>- оплата по тарифам за коммунальные услуги:</t>
  </si>
  <si>
    <t>223.1</t>
  </si>
  <si>
    <t>отопление</t>
  </si>
  <si>
    <t>223.11</t>
  </si>
  <si>
    <t>горячее водоснабжение</t>
  </si>
  <si>
    <t>223.12</t>
  </si>
  <si>
    <t>холодное водоснабжение</t>
  </si>
  <si>
    <t>223.13</t>
  </si>
  <si>
    <t>электроэнергия</t>
  </si>
  <si>
    <t>223.14</t>
  </si>
  <si>
    <t>вывоз ТБО</t>
  </si>
  <si>
    <t>223.15</t>
  </si>
  <si>
    <t>- оплата услуг канализации, ассенизации;</t>
  </si>
  <si>
    <t>223.2</t>
  </si>
  <si>
    <t>- расходы по оплате договоров на вывоз жидких бытовых отходов при отсутствии централизованной системы канализации;</t>
  </si>
  <si>
    <t>223.3</t>
  </si>
  <si>
    <t>- расходы арендатора по возмещению арендодателю стоимости коммунальных услуг;</t>
  </si>
  <si>
    <t>223.4</t>
  </si>
  <si>
    <t>другие аналогичные расходы.</t>
  </si>
  <si>
    <t>223.5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</si>
  <si>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</si>
  <si>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</si>
  <si>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</si>
  <si>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</si>
  <si>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r>
      <t xml:space="preserve">приобретение основных средств </t>
    </r>
    <r>
      <rPr>
        <i/>
        <u/>
        <sz val="8"/>
        <rFont val="Times New Roman"/>
        <family val="1"/>
        <charset val="204"/>
      </rPr>
      <t>на регулярной основе</t>
    </r>
    <r>
      <rPr>
        <i/>
        <sz val="8"/>
        <rFont val="Times New Roman"/>
        <family val="1"/>
        <charset val="204"/>
      </rPr>
      <t>, используемых в процессе выполнения направления деятельности</t>
    </r>
  </si>
  <si>
    <t>310.2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</si>
  <si>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</si>
  <si>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</si>
  <si>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</si>
  <si>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</si>
  <si>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приобретение продуктов питания для получателей услуг</t>
  </si>
  <si>
    <t>342.1</t>
  </si>
  <si>
    <t xml:space="preserve">Обеспечение продуктами питания детей (продовольственные пайки) при временной передаче их в семьи граждан
</t>
  </si>
  <si>
    <t>342.2</t>
  </si>
  <si>
    <t>приобретение спецпитания для работников</t>
  </si>
  <si>
    <t>342.3</t>
  </si>
  <si>
    <t>Увеличение стоимости горюче-смазочных материалов</t>
  </si>
  <si>
    <t>ГСМ для автотранспорта</t>
  </si>
  <si>
    <t>343.1</t>
  </si>
  <si>
    <t>приобретение угля</t>
  </si>
  <si>
    <t>343.2</t>
  </si>
  <si>
    <t>приобретение дров</t>
  </si>
  <si>
    <t>343.3</t>
  </si>
  <si>
    <t>приобретение газа</t>
  </si>
  <si>
    <t>343.4</t>
  </si>
  <si>
    <t>Увеличение стоимости мягкого инвентаря</t>
  </si>
  <si>
    <t>приобретение постельных принадлежностей</t>
  </si>
  <si>
    <t>345.1</t>
  </si>
  <si>
    <t>приобретение одежды и обуви для получателей услуг</t>
  </si>
  <si>
    <t>345.2</t>
  </si>
  <si>
    <t>приобретение спецодежды для работников</t>
  </si>
  <si>
    <t>345.3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</si>
  <si>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</si>
  <si>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</si>
  <si>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349</t>
  </si>
  <si>
    <t>(в рублях)</t>
  </si>
  <si>
    <t>Расчетная среднемесячная зарплата (руб.), по Указникам - за минусом льгот на селе</t>
  </si>
  <si>
    <t>Наименование АУСО</t>
  </si>
  <si>
    <t>Наименование учреждений СиД</t>
  </si>
  <si>
    <t>омс стац</t>
  </si>
  <si>
    <t>омс поликл</t>
  </si>
  <si>
    <t>среднеспис числ-ть работников (по ЗП-соц на последнюю отчетную дату )</t>
  </si>
  <si>
    <t>по последнему шт расписанию на дату заполнения (в т.ч. и не вступившие в силу)</t>
  </si>
  <si>
    <t xml:space="preserve">Начальник УСЗН </t>
  </si>
  <si>
    <t>Заместитель начальника УСЗН</t>
  </si>
  <si>
    <t>Начальник ОСЗН</t>
  </si>
  <si>
    <t>Заместитель начальника ОСЗН</t>
  </si>
  <si>
    <t>Начальник отдела РГУ</t>
  </si>
  <si>
    <t>Заместитель начальника ОФЭО</t>
  </si>
  <si>
    <t>Заместитель начальника отдела РГУ</t>
  </si>
  <si>
    <t>Начальник отдела УСЗН</t>
  </si>
  <si>
    <t>Заместитель начальника отдела УСЗН</t>
  </si>
  <si>
    <t>Начальник группы</t>
  </si>
  <si>
    <t>Главный специалист РГУ</t>
  </si>
  <si>
    <t>Главный специалист</t>
  </si>
  <si>
    <t xml:space="preserve">Ведущий специалист РГУ </t>
  </si>
  <si>
    <t>Ведущий специалист</t>
  </si>
  <si>
    <t>Специалист</t>
  </si>
  <si>
    <t>211.1210</t>
  </si>
  <si>
    <t>211.1201</t>
  </si>
  <si>
    <t>211.1202</t>
  </si>
  <si>
    <t>211.1203</t>
  </si>
  <si>
    <t>211.1204</t>
  </si>
  <si>
    <t>211.1205</t>
  </si>
  <si>
    <t>211.1206</t>
  </si>
  <si>
    <t>211.1207</t>
  </si>
  <si>
    <t>211.1208</t>
  </si>
  <si>
    <t>211.1209</t>
  </si>
  <si>
    <t>211.1211</t>
  </si>
  <si>
    <t>211.1212</t>
  </si>
  <si>
    <t>211.1213</t>
  </si>
  <si>
    <t>211.1214</t>
  </si>
  <si>
    <t>211.1215</t>
  </si>
  <si>
    <t>сиделка</t>
  </si>
  <si>
    <t>психолог</t>
  </si>
  <si>
    <t>специалист по социальной работе</t>
  </si>
  <si>
    <t>211.171</t>
  </si>
  <si>
    <t>211.172</t>
  </si>
  <si>
    <t>211.173</t>
  </si>
  <si>
    <t>Предоставление соцобсл в стац форме гражданам при отсутствии возможности обеспечения ухода (в том числе временного) за инвалидом, ребенком, детьми, а также отсутствие попечения над ними (СВЕТЛЫЙ)</t>
  </si>
  <si>
    <t>Предоставление соцобсл в полустац форме гражданам при отсутствии определенного места жительства (ШАНС)</t>
  </si>
  <si>
    <t>Предоставление соцобсл в полустац форме гражданам при наличии в семье инвалида или инвалидов, в том числе ребенка-инвалида или детей-инвалидов, нуждающихся в постоянном постороннем уходе (СВЕТЛЫЙ)</t>
  </si>
  <si>
    <t>Предоставление соцобсл в форме на дому гражданам при наличии в семье инвалида или инвалидов, в том числе ребенка-инвалида или детей-инвалидов, нуждающихся в постоянном постороннем уходе (СВЕТЛЫЙ)</t>
  </si>
  <si>
    <t>Предоставление соцобсл в форме на дому гражданам при наличии в семье инвалида или инвалидов, в том числе ребенка-инвалида или детей-инвалидов, нуждающихся в постоянном постороннем уходе (Приб, СБ)</t>
  </si>
  <si>
    <t>Предоставление соцобсл в полустац форме гражданам при наличии ребенка или детей (в том числе находящихся под опекой, попечительством), испытывающих трудности в социальной адаптации (СБ СРЦН)</t>
  </si>
  <si>
    <t>2.1. На предупр. и  ликвид. ЧС, последствий стих. бедств, на финансирование непредв. расходов</t>
  </si>
  <si>
    <t>2.2. На проведение соц-знач мер-й</t>
  </si>
  <si>
    <t>2.3. На увеличение ст-ти ОС</t>
  </si>
  <si>
    <t>2.4. На проведение непредв мер-тий по устр. нарушений законодательства, устанавливающего требования к противопож, сан-эпид сост-ю учр-ний</t>
  </si>
  <si>
    <t>2.5. Перевозка в РБ н/с, самовольно ушедших</t>
  </si>
  <si>
    <t>2.6. Перевозка в РФ н/с, самовольно ушедших</t>
  </si>
  <si>
    <t>2.7. Доступная среда (респ бюджет)</t>
  </si>
  <si>
    <t>2.7. Доступная среда (федер бюджет)</t>
  </si>
  <si>
    <t>2.8. Спец-ты на селе</t>
  </si>
  <si>
    <t>2.9. Ликвидация и реорганизация Учреждения.</t>
  </si>
  <si>
    <t>2.10. На капитальный ремонт объектов недвижимого имущества.</t>
  </si>
  <si>
    <t>2.11. На инж изыск, подготовку ПСД на ремонт, а также госэкспертиз ПСД и инж изыск</t>
  </si>
  <si>
    <t xml:space="preserve">2.11. На демонтаж строений, сооружений; на пож резервуары, лестницы; </t>
  </si>
  <si>
    <t>2.11. На монтаж, пусконаладочные работы инж систем, оборудов; на устр-во инж систем, оборудов</t>
  </si>
  <si>
    <t>2.11. На благоустройство зем участков</t>
  </si>
  <si>
    <t>2.11. На приобр особо ценного движимого имущества.</t>
  </si>
  <si>
    <t xml:space="preserve">2.12. На мат обесп выпускников </t>
  </si>
  <si>
    <t>2.13. Информ общество</t>
  </si>
  <si>
    <t>2.14. На охрану спецжилфонда, обследование соответствия спецжилфонда для детей-сирот требованиям РФ, на проведение ремонта, оплату комуслуг, содержание жилых помещений спецжилфонда</t>
  </si>
  <si>
    <t>2.15. На ремонт спецжилфонда при истечения гарант срока или банкротства исполнителей по госконтрактам, экспертной оценки качества ремонтных работ спецжилфонда.</t>
  </si>
  <si>
    <t>2.16. На ремонт, оплату комуслуг жилья для их перевода в спецжилфонд</t>
  </si>
  <si>
    <t>2.17. Рента по договорам пожизненного содержания с иждивением</t>
  </si>
  <si>
    <t>2.18. Реабилитация и абилитация</t>
  </si>
  <si>
    <t>2.19. СДУ</t>
  </si>
  <si>
    <t>2.20. На вовлечение населения в нац проекты.</t>
  </si>
  <si>
    <r>
      <t>2.21. На мер-я по ковиду</t>
    </r>
    <r>
      <rPr>
        <sz val="12"/>
        <color rgb="FFFF0000"/>
        <rFont val="Times New Roman"/>
        <family val="1"/>
        <charset val="204"/>
      </rPr>
      <t xml:space="preserve"> ГОСПИТАЛЬ</t>
    </r>
  </si>
  <si>
    <r>
      <t>2.21. На мер-я по ковиду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</t>
    </r>
    <r>
      <rPr>
        <sz val="12"/>
        <rFont val="Times New Roman"/>
        <family val="1"/>
        <charset val="204"/>
      </rPr>
      <t xml:space="preserve">НА </t>
    </r>
    <r>
      <rPr>
        <sz val="12"/>
        <color rgb="FFFF0000"/>
        <rFont val="Times New Roman"/>
        <family val="1"/>
        <charset val="204"/>
      </rPr>
      <t>СТИМ ВЫПЛАТЫ</t>
    </r>
    <r>
      <rPr>
        <sz val="12"/>
        <rFont val="Times New Roman"/>
        <family val="1"/>
        <charset val="204"/>
      </rPr>
      <t xml:space="preserve">                                             НА 2020 год,                            КОСГУ 211, 213</t>
    </r>
  </si>
  <si>
    <r>
      <t>2.21. На мер-я по ковиду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</t>
    </r>
    <r>
      <rPr>
        <sz val="12"/>
        <rFont val="Times New Roman"/>
        <family val="1"/>
        <charset val="204"/>
      </rPr>
      <t xml:space="preserve">НА </t>
    </r>
    <r>
      <rPr>
        <sz val="12"/>
        <color rgb="FFFF0000"/>
        <rFont val="Times New Roman"/>
        <family val="1"/>
        <charset val="204"/>
      </rPr>
      <t>ОТПУСКА</t>
    </r>
    <r>
      <rPr>
        <sz val="12"/>
        <rFont val="Times New Roman"/>
        <family val="1"/>
        <charset val="204"/>
      </rPr>
      <t xml:space="preserve">                                             НА 2020 год,                            КОСГУ 211, 214</t>
    </r>
  </si>
  <si>
    <r>
      <t xml:space="preserve">2.26. </t>
    </r>
    <r>
      <rPr>
        <sz val="12"/>
        <color indexed="10"/>
        <rFont val="Times New Roman"/>
        <family val="1"/>
        <charset val="204"/>
      </rPr>
      <t>МСП</t>
    </r>
    <r>
      <rPr>
        <sz val="12"/>
        <rFont val="Times New Roman"/>
        <family val="1"/>
        <charset val="204"/>
      </rPr>
      <t xml:space="preserve"> работникам учреждений соцобсл, находящимся в режиме </t>
    </r>
    <r>
      <rPr>
        <sz val="12"/>
        <color indexed="10"/>
        <rFont val="Times New Roman"/>
        <family val="1"/>
        <charset val="204"/>
      </rPr>
      <t>«тотальная изоляция»</t>
    </r>
  </si>
  <si>
    <r>
      <t xml:space="preserve">2.22. На обеспечение </t>
    </r>
    <r>
      <rPr>
        <sz val="12"/>
        <color rgb="FFFF0000"/>
        <rFont val="Times New Roman"/>
        <family val="1"/>
        <charset val="204"/>
      </rPr>
      <t>питание</t>
    </r>
    <r>
      <rPr>
        <sz val="12"/>
        <rFont val="Times New Roman"/>
        <family val="1"/>
        <charset val="204"/>
      </rPr>
      <t>м работников, работающих в режиме "тотальная изоляция"</t>
    </r>
  </si>
  <si>
    <t>2.23. На проведение обследования жилого помещения спецжилфонда и выдачу заключений о сантехсостоянии помещения</t>
  </si>
  <si>
    <t>2.24. На осуществление переданных полномочий РФ.</t>
  </si>
  <si>
    <t>2.25. На мер-я по соцреаб, ресоц-ции и соцадаптации лиц, отбывших уголовное наказание.</t>
  </si>
  <si>
    <t>2.26. Профпереподготовка специалистов учреждений.</t>
  </si>
  <si>
    <t>субсидии на иные цели (нумерация по постановлению Правительства РБ от 31.07.2012 N 458, ред от 12.01.2022)</t>
  </si>
  <si>
    <t>Затраты, непосредственно связанные с оказанием государственной услуги</t>
  </si>
  <si>
    <t>затраты на общехоз. нужды на оказание госуслуги:</t>
  </si>
  <si>
    <t>Затраты на оказание государственных услуг</t>
  </si>
  <si>
    <t>Предоставление соцобсл в форме на дому гражданам частично утратившим способность к самообслуживанию (ПЛАТНО и БЕСПЛАТНО)</t>
  </si>
  <si>
    <t>субсидии на СДУ в рамках госзадания</t>
  </si>
  <si>
    <t>оплата клиентов за предоставление гарант государством соцуслуг</t>
  </si>
  <si>
    <t>а) затраты на комуслуги: косгу 222.1; 223; 343.2 - 343.4; 211.13; 213 (в части начислений на 211.13)</t>
  </si>
  <si>
    <t>уплата налогов: косгу 291</t>
  </si>
  <si>
    <t>ГБУ РБ "Республиканский ресурсный центр "Семья" или АУ РБ "Республиканский клинический госпиталь для ветеранов войн" или ГУ "Центр бюджетного учета и аналитического сопровождения Министерства социальной защиты населения Республики Бурятия РБ"</t>
  </si>
  <si>
    <t>Себестоимость госуслуги</t>
  </si>
  <si>
    <t xml:space="preserve">Объем услуги по п.3.2 из части I и II госзадания </t>
  </si>
  <si>
    <t xml:space="preserve">чел., семей, зак. случаев </t>
  </si>
  <si>
    <t xml:space="preserve">Объем услуги по доп показателю по п.5 из части III госзадания </t>
  </si>
  <si>
    <t>к/дни, посещ, УЕТ и т.п.</t>
  </si>
  <si>
    <t>на получателя</t>
  </si>
  <si>
    <t>на доп показатель</t>
  </si>
  <si>
    <t>Себестоимость госуслуги для домов-интернатов с учетом оплаты клиентов</t>
  </si>
  <si>
    <t>Доходы, всего:</t>
  </si>
  <si>
    <t>Работники, обслуживающие собственные коммунальные сети: кочегары,  водитель ассенизационной машины / тракторист по вывозке нечистот, рабочие очистных сооружений, операторы теплового узла и т.п.</t>
  </si>
  <si>
    <t>Среднеспис числ ВСЕГО (ед.)</t>
  </si>
  <si>
    <t>Штатн числ ВСЕГО (ед.)</t>
  </si>
  <si>
    <t>полностью утратившим способность к самообслуживанию</t>
  </si>
  <si>
    <t xml:space="preserve"> частично утратившим способность к самообслуживанию</t>
  </si>
  <si>
    <t>Предоставление социального обслуживания в полустационарной форме (ОДП Доверие)</t>
  </si>
  <si>
    <t xml:space="preserve">Предоставление соцобсл в стац форме </t>
  </si>
  <si>
    <t>страховые взносы на обязательное страхование от несчастных случаев на производстве и профзаболеваний</t>
  </si>
  <si>
    <t>0001</t>
  </si>
  <si>
    <t>0002</t>
  </si>
  <si>
    <t>1000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</si>
  <si>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</si>
  <si>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</si>
  <si>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</si>
  <si>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Поступления от оказания услуг (выполнения работ ) на платной основе</t>
  </si>
  <si>
    <t>1230</t>
  </si>
  <si>
    <t>1410</t>
  </si>
  <si>
    <t>целевые субсидии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</si>
  <si>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</si>
  <si>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</si>
  <si>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</si>
  <si>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</si>
  <si>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Расходы, всего</t>
  </si>
  <si>
    <t>2000</t>
  </si>
  <si>
    <t>2100</t>
  </si>
  <si>
    <t>социальные и иные выплаты населению, всего</t>
  </si>
  <si>
    <t>2200</t>
  </si>
  <si>
    <t>уплата налогов, сборов и иных платежей, всего</t>
  </si>
  <si>
    <t>2300</t>
  </si>
  <si>
    <t>из них:
налог на имущество организаций и земельный налог</t>
  </si>
  <si>
    <t>2310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</si>
  <si>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</si>
  <si>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</si>
  <si>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</si>
  <si>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</si>
  <si>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безвозмездные перечисления организациям и физическим лицам, всего</t>
  </si>
  <si>
    <t>2400</t>
  </si>
  <si>
    <t>прочие выплаты (кроме выплат на закупку товаров, работ, услуг)</t>
  </si>
  <si>
    <t>2500</t>
  </si>
  <si>
    <t>2600</t>
  </si>
  <si>
    <t>капитальные вложения в объекты государственной (муниципальной) собственности, всего</t>
  </si>
  <si>
    <t>4000</t>
  </si>
  <si>
    <t>на выплаты персоналу, всего</t>
  </si>
  <si>
    <r>
      <rPr>
        <b/>
        <i/>
        <u/>
        <sz val="12"/>
        <color rgb="FFFF0000"/>
        <rFont val="Times New Roman"/>
        <family val="1"/>
        <charset val="204"/>
      </rPr>
      <t>код строки в разделе 1 ПФХД</t>
    </r>
    <r>
      <rPr>
        <sz val="12"/>
        <rFont val="Times New Roman"/>
        <family val="1"/>
        <charset val="204"/>
      </rPr>
      <t xml:space="preserve"> / КОСГУ</t>
    </r>
  </si>
  <si>
    <t>Иные расходы по выплате персоналу</t>
  </si>
  <si>
    <t>расходы на закупку товаров, работ, услуг, всего</t>
  </si>
  <si>
    <t>Иные расходы на закупку товаров, работ, услуг</t>
  </si>
  <si>
    <t>Выплаты, уменьшающие доход, всего</t>
  </si>
  <si>
    <t>Прочие выплаты, всего</t>
  </si>
  <si>
    <t>субсидия1</t>
  </si>
  <si>
    <t>субсидия2</t>
  </si>
  <si>
    <t>субсидия3</t>
  </si>
  <si>
    <t>субсидия4</t>
  </si>
  <si>
    <t>субсидия5</t>
  </si>
  <si>
    <t>субсидия6</t>
  </si>
  <si>
    <t>субсидия7</t>
  </si>
  <si>
    <t>субсидия8</t>
  </si>
  <si>
    <t>субсидия9</t>
  </si>
  <si>
    <t>субсидия10</t>
  </si>
  <si>
    <t>услуги ЖКУ</t>
  </si>
  <si>
    <t>общехоз нужды</t>
  </si>
  <si>
    <t>налоги</t>
  </si>
  <si>
    <t>субсидии на финансовое обеспечение выполнения государственного задания за счет средств ФОМС</t>
  </si>
  <si>
    <t>Остаток средств на начало текущего финансового года</t>
  </si>
  <si>
    <t>Остаток средств на конец текущего финансового года</t>
  </si>
  <si>
    <t>услуга / работа 1</t>
  </si>
  <si>
    <t>услуга / работа 2</t>
  </si>
  <si>
    <t>услуга / работа 3</t>
  </si>
  <si>
    <t>услуга / работа 4</t>
  </si>
  <si>
    <t>услуга / работа 5</t>
  </si>
  <si>
    <t>услуга / работа 6</t>
  </si>
  <si>
    <t>услуга / работа 7</t>
  </si>
  <si>
    <t>услуга / работа 8</t>
  </si>
  <si>
    <t>услуга / работа 9</t>
  </si>
  <si>
    <t>услуга / работа 10</t>
  </si>
  <si>
    <t>прочие транспортные услуги</t>
  </si>
  <si>
    <t>222.2</t>
  </si>
  <si>
    <t>б) затраты на содержание объектов недвижимого имущества (в том числе затраты на арендные платежи) - 224, из 225;
в) затраты на содержание объектов особо ценного движимого имущества - из 225;
г) затраты на приобретение услуг связи - 221;
д) затраты на приобретение транспортных услуг - 222.2;
е) затраты на оплату труда с начислениями на выплаты по оплате труда АУП и вспомогательного персонала - 211.01, 211.02, 211.11, 211.16 и 213 в части начислений на эти расходы ;
ж) затраты на прочие общехозяйственные нужды - 346; 349</t>
  </si>
  <si>
    <t>Доходы от оплаты за постоянное стационарное обслуживание (не более 75% доходов)</t>
  </si>
  <si>
    <t>Доходы от оплаты за временное стационарное обслуживание в реаб. учр-ях (отделениях) (не более 75% доходов)</t>
  </si>
  <si>
    <t>НОМЕРА СТОЛБЦОВ</t>
  </si>
  <si>
    <t>A</t>
  </si>
  <si>
    <t>B</t>
  </si>
  <si>
    <t>C</t>
  </si>
  <si>
    <t>D</t>
  </si>
  <si>
    <t>I</t>
  </si>
  <si>
    <t>номера строк</t>
  </si>
  <si>
    <t xml:space="preserve">Экономист </t>
  </si>
  <si>
    <t>Повар</t>
  </si>
  <si>
    <t xml:space="preserve">Сиделка </t>
  </si>
  <si>
    <t>Дезинфектор</t>
  </si>
  <si>
    <t>Специалист по административно-хозяйственному обеспечению</t>
  </si>
  <si>
    <t>Рабочий по благоустройству</t>
  </si>
  <si>
    <t>Дополнительное обслуживание получателей услуг</t>
  </si>
  <si>
    <t>Адреналин 1,0 №5</t>
  </si>
  <si>
    <t>уп</t>
  </si>
  <si>
    <t>Анальгин 0,5 №10</t>
  </si>
  <si>
    <t>Анальгин 50; 2 мл №10</t>
  </si>
  <si>
    <t>Андипал №10</t>
  </si>
  <si>
    <t>Бинт 7*14</t>
  </si>
  <si>
    <t>шт</t>
  </si>
  <si>
    <t>Бисакодил №30</t>
  </si>
  <si>
    <t>Бр.зелень</t>
  </si>
  <si>
    <t>фл</t>
  </si>
  <si>
    <t>Вата стерильная 100гр.</t>
  </si>
  <si>
    <t>Ватные палочки</t>
  </si>
  <si>
    <t>Глицин №50</t>
  </si>
  <si>
    <t>Глюкоза 5% - 0,250</t>
  </si>
  <si>
    <t>Губка гемостатическая коллагеновая</t>
  </si>
  <si>
    <t>Дибазол р-р 1% 5мл. №10</t>
  </si>
  <si>
    <t>Димедрол 1% №10</t>
  </si>
  <si>
    <t>Йод 5%</t>
  </si>
  <si>
    <t>Кеторол №20</t>
  </si>
  <si>
    <t>Коргликард</t>
  </si>
  <si>
    <t>Кордиамин 250мг/мл №10</t>
  </si>
  <si>
    <t>Коринфар 20мг. №30</t>
  </si>
  <si>
    <t>Лейкопластырь</t>
  </si>
  <si>
    <t>Лоперамид №10</t>
  </si>
  <si>
    <t>Магния сульфат 25% - 5,0 №10</t>
  </si>
  <si>
    <t>Натрия хлорид 0,250</t>
  </si>
  <si>
    <t>Натрия хлорид 0,9%-10,0 №10</t>
  </si>
  <si>
    <t>Но-шпа амп. №5</t>
  </si>
  <si>
    <t>Папаверин №10 амп.</t>
  </si>
  <si>
    <t>Парацетамол</t>
  </si>
  <si>
    <t>Преднизалон №3</t>
  </si>
  <si>
    <t>Строфантин №10 амп.</t>
  </si>
  <si>
    <t>Супрастин 1мл. №5 амп.</t>
  </si>
  <si>
    <t>Тиамин хлорид р-р 5% №10</t>
  </si>
  <si>
    <t>Бензин АИ 92</t>
  </si>
  <si>
    <t>Дизтопливо</t>
  </si>
  <si>
    <t>Масла, смазочные материалы:</t>
  </si>
  <si>
    <t>в том числе:</t>
  </si>
  <si>
    <t>Автол М8В, фасовка 20л.</t>
  </si>
  <si>
    <t>Автомасло 10W-40 Лукойл Авангард, фасовка - 18л.</t>
  </si>
  <si>
    <t>Автомасло SAE 10W-30, фасовка - 4л</t>
  </si>
  <si>
    <t>Автомасло SAE 10W-40, фасовка - 4л</t>
  </si>
  <si>
    <t>Автомасло М10 ДМ, фасовка - 20л.</t>
  </si>
  <si>
    <t>Автомасло М-10Г2К, фасовка - 20л.</t>
  </si>
  <si>
    <t>Автомасло РН ТСп-15К, фасовка - 20л.</t>
  </si>
  <si>
    <t>Литол, фасовка 1л.</t>
  </si>
  <si>
    <t>Масло трансмиссионное ТАД17, фасовка 4л</t>
  </si>
  <si>
    <t>Солидол, фасовка 1кг.</t>
  </si>
  <si>
    <t>Тосол А40С, фасовка 10л.</t>
  </si>
  <si>
    <t>Тормозная жидкость ДОТ, фасовка - 2л.</t>
  </si>
  <si>
    <t>КО-503В ГАЗ 3307  Вакуумная</t>
  </si>
  <si>
    <t>2227 SDVINXUS2227DC0000181 Форд Транзит Специальное ТС для перевозки инвалидов</t>
  </si>
  <si>
    <t>Валик</t>
  </si>
  <si>
    <t>мет</t>
  </si>
  <si>
    <t>Жидкие гвозди</t>
  </si>
  <si>
    <t>Известь негашеная</t>
  </si>
  <si>
    <t>кг</t>
  </si>
  <si>
    <t>Кисть макловица</t>
  </si>
  <si>
    <t>Кисть малярная в ассортименте</t>
  </si>
  <si>
    <t>Кисть радиаторная</t>
  </si>
  <si>
    <t>Клей столярный</t>
  </si>
  <si>
    <t>Коллер в ассортименте</t>
  </si>
  <si>
    <t>Линолеум</t>
  </si>
  <si>
    <t>м2</t>
  </si>
  <si>
    <t>Очиститель для пены</t>
  </si>
  <si>
    <t>Пена монтажная</t>
  </si>
  <si>
    <t>Порожек</t>
  </si>
  <si>
    <t>Растворитель Уайт Спирит</t>
  </si>
  <si>
    <t>Саморезы №19</t>
  </si>
  <si>
    <t>Саморезы №25</t>
  </si>
  <si>
    <t>Саморезы №35</t>
  </si>
  <si>
    <t>Саморезы №45</t>
  </si>
  <si>
    <t>Саморезы №51</t>
  </si>
  <si>
    <t>Цемент</t>
  </si>
  <si>
    <t>Шпатлевка базовая</t>
  </si>
  <si>
    <t>Шпатлевка финишная</t>
  </si>
  <si>
    <t>Постельные принадлежности:</t>
  </si>
  <si>
    <t xml:space="preserve">Одеяло </t>
  </si>
  <si>
    <t xml:space="preserve">Пододеяльник </t>
  </si>
  <si>
    <t xml:space="preserve">Подушка </t>
  </si>
  <si>
    <t>Полотенце махровое 50*70</t>
  </si>
  <si>
    <t>Полотенце махровое банное</t>
  </si>
  <si>
    <t>Простынь 1,5сп.</t>
  </si>
  <si>
    <t>Одежда и обувь:</t>
  </si>
  <si>
    <t>Брюки мужские</t>
  </si>
  <si>
    <t>Брюки спортивные</t>
  </si>
  <si>
    <t>Платье</t>
  </si>
  <si>
    <t>Рубашка мужская</t>
  </si>
  <si>
    <t>Сланцы женские</t>
  </si>
  <si>
    <t>пар</t>
  </si>
  <si>
    <t>Сланцы мужские</t>
  </si>
  <si>
    <t>Футболка</t>
  </si>
  <si>
    <t>Халат женский</t>
  </si>
  <si>
    <t>ЗАПАСНЫЕ ЧАСТИ ДЛЯ МАШИН, ОБОРУДОВАНИЯ И ОРГ.ТЕХНИКИ:</t>
  </si>
  <si>
    <t>ПОСУДА, КУХОННЫЙ ИНВЕНТАРЬ:</t>
  </si>
  <si>
    <t>ХОЗЯЙСТВЕННЫЙ МАТЕРИАЛ:</t>
  </si>
  <si>
    <t>КАНЦЕЛЯРСКИЕ ТОВАРЫ:</t>
  </si>
  <si>
    <t>РАСХОДНЫЙ МЕДИЦИНСКИЙ МАТЕРИАЛ:</t>
  </si>
  <si>
    <t>ДЕЗИНФИЦИРУЮЩИЕ СРЕДСТВА:</t>
  </si>
  <si>
    <t>ДЕЗИНСЕКЦИОННЫЕ И ДЕРАТИЗАЦИОННЫЕ СРЕДСТВА:</t>
  </si>
  <si>
    <t>МОЮЩИЕ, ЧИСТЯЩИЕ СРЕДСТВА:</t>
  </si>
  <si>
    <t>СРЕДСТВА ГИГИЕНЫ ДЛЯ ПОЛУЧАТЕЛЕЙ СОЦИАЛЬНЫХ УСЛУГ:</t>
  </si>
  <si>
    <t>Бумага туалетная</t>
  </si>
  <si>
    <t>Зубная паста</t>
  </si>
  <si>
    <t>Зубная щетка</t>
  </si>
  <si>
    <t>Крем для обуви</t>
  </si>
  <si>
    <t>Крем после бритья</t>
  </si>
  <si>
    <t>Мыло туалетное</t>
  </si>
  <si>
    <t>Мыльница</t>
  </si>
  <si>
    <t>Пена для бритья</t>
  </si>
  <si>
    <t>Расческа</t>
  </si>
  <si>
    <t>Станок для бритья</t>
  </si>
  <si>
    <t>Футляр для зубной щетки</t>
  </si>
  <si>
    <t>Шампунь для волос</t>
  </si>
  <si>
    <t>ЭЛЕКТРОТОВАРЫ:</t>
  </si>
  <si>
    <t>САНТЕХНИКА:</t>
  </si>
  <si>
    <t>ИНСТРУМЕНТЫ:</t>
  </si>
  <si>
    <t>ОХРАНА ТРУДА И ПОЖАРНАЯ БЕЗОПАСНОСТЬ:</t>
  </si>
  <si>
    <t xml:space="preserve">Проведение санитарно-гигиенических, противоэпидемических мероприятий </t>
  </si>
  <si>
    <t xml:space="preserve">Техническое обслуживание видеонаблюдения  </t>
  </si>
  <si>
    <t>Ремонт основных средств (оборудования)</t>
  </si>
  <si>
    <t>Государственная поверка, паспортизация, клеймение средств измерений, в т.ч. весового хозяйства</t>
  </si>
  <si>
    <t>Измерение сопротивления изоляции электропроводки, испытание устройств защитного заземления</t>
  </si>
  <si>
    <r>
      <t>Утилизация опасных отходов (</t>
    </r>
    <r>
      <rPr>
        <sz val="10"/>
        <rFont val="Times New Roman"/>
        <family val="1"/>
        <charset val="204"/>
      </rPr>
      <t>лампы, термометры, аккумуляторы и тд)</t>
    </r>
  </si>
  <si>
    <t>Вакцинопрофилактика против дизентерии (Шигеллвак), гепатита "А", клещевого вирусного энцефалита работникам интерната</t>
  </si>
  <si>
    <r>
      <t xml:space="preserve">Продление домена, услуга хостинга сайта учреждения, стандартное продление управлением сайтом учреждения. Настройка ПО CSP VPN Client)                                                    </t>
    </r>
    <r>
      <rPr>
        <sz val="10"/>
        <rFont val="Times New Roman"/>
        <family val="1"/>
        <charset val="204"/>
      </rPr>
      <t>продление домена, услуга хостинга сайта  1 раз в год абонентская плата 1666 руб. * 12 мес.</t>
    </r>
  </si>
  <si>
    <t xml:space="preserve">Обслуживание пожарного мониторинга  </t>
  </si>
  <si>
    <t>Техническое обслуживание и ремонт системы охранно-пожарной сигнализации</t>
  </si>
  <si>
    <t>Приобретение и обновление справочно-информационных баз данных:</t>
  </si>
  <si>
    <t xml:space="preserve">Обновление антивируса </t>
  </si>
  <si>
    <r>
      <t xml:space="preserve">Техническое обслуживание компьютера                             </t>
    </r>
    <r>
      <rPr>
        <sz val="12"/>
        <color rgb="FFFF0000"/>
        <rFont val="Times New Roman"/>
        <family val="1"/>
        <charset val="204"/>
      </rPr>
      <t>____</t>
    </r>
    <r>
      <rPr>
        <sz val="10"/>
        <color rgb="FFFF0000"/>
        <rFont val="Times New Roman"/>
        <family val="1"/>
        <charset val="204"/>
      </rPr>
      <t>компьютеров</t>
    </r>
    <r>
      <rPr>
        <sz val="10"/>
        <rFont val="Times New Roman"/>
        <family val="1"/>
        <charset val="204"/>
      </rPr>
      <t xml:space="preserve"> * 556,50 руб.за ед. * 12 месяцев </t>
    </r>
  </si>
  <si>
    <r>
      <t>Диагностика, техническое обслуживание а\транспорта, шиномонтаж                                                    4</t>
    </r>
    <r>
      <rPr>
        <sz val="10"/>
        <rFont val="Times New Roman"/>
        <family val="1"/>
        <charset val="204"/>
      </rPr>
      <t xml:space="preserve"> ед.автотранспорта * 7500 руб. за ед. * 2 раза в год</t>
    </r>
  </si>
  <si>
    <r>
      <t xml:space="preserve">Подписка периодической печати                               </t>
    </r>
    <r>
      <rPr>
        <sz val="10"/>
        <rFont val="Times New Roman"/>
        <family val="1"/>
        <charset val="204"/>
      </rPr>
      <t>Журнал- Социальное обслуживание, Газеты: Бурятия, Традиция и тд</t>
    </r>
  </si>
  <si>
    <t>Шигеллвак  5 чел.* 1150 руб. стоимость 1 дозы вакцины от дизентерии * 1 раз  в год</t>
  </si>
  <si>
    <t>Гепатит "А" 5 чел. * 1050руб. стоимость 1 дозы вакцины * 1 раз в год</t>
  </si>
  <si>
    <t xml:space="preserve">ЭЦП права пользования "Контур", программа Налогоплательщик </t>
  </si>
  <si>
    <r>
      <t xml:space="preserve">Типографские услуги                                                       </t>
    </r>
    <r>
      <rPr>
        <sz val="10"/>
        <rFont val="Times New Roman"/>
        <family val="1"/>
        <charset val="204"/>
      </rPr>
      <t xml:space="preserve">размещение статей в газету:                                                            1)Отчет о деятельности учреждения за год </t>
    </r>
  </si>
  <si>
    <r>
      <t xml:space="preserve">Услуги аутсорсинга                                                              Круглосуточная защита охраняемых объектов путем выставления поста                                                     </t>
    </r>
    <r>
      <rPr>
        <sz val="10"/>
        <rFont val="Times New Roman"/>
        <family val="1"/>
        <charset val="204"/>
      </rPr>
      <t xml:space="preserve">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</t>
    </r>
  </si>
  <si>
    <t>Абонентское обслуживание навигационного оборудования для мониторинга автотранспорта</t>
  </si>
  <si>
    <t>ОСАГО</t>
  </si>
  <si>
    <t xml:space="preserve">Проведению периодических предрейсовых медицинских осмотров  </t>
  </si>
  <si>
    <t>вывоз ЖБО</t>
  </si>
  <si>
    <t>дезинсекция - обрабатываемая площадь 1200м2  * 3,43 руб. за м2 * 4 раза в год</t>
  </si>
  <si>
    <t>дератизация - обрабатываемая площадь 1200м2  * 2,10 руб. за м2 * кратность работы 6</t>
  </si>
  <si>
    <r>
      <t xml:space="preserve">Лабораторные исследования по программе производственного контроля (СЭС)                          </t>
    </r>
    <r>
      <rPr>
        <sz val="10"/>
        <rFont val="Times New Roman"/>
        <family val="1"/>
        <charset val="204"/>
      </rPr>
      <t xml:space="preserve">Проводятся ежеквартально санитарно эпидемиологической службой, исследуются вода, готовые блюда, овощи, смывы с поверхностей, микроклимат, освещенность.                                                       </t>
    </r>
    <r>
      <rPr>
        <sz val="10"/>
        <color rgb="FFFF0000"/>
        <rFont val="Times New Roman"/>
        <family val="1"/>
        <charset val="204"/>
      </rPr>
      <t/>
    </r>
  </si>
  <si>
    <r>
      <t xml:space="preserve">Охрана объектов КТС </t>
    </r>
    <r>
      <rPr>
        <sz val="8"/>
        <rFont val="Times New Roman"/>
        <family val="1"/>
        <charset val="204"/>
      </rPr>
      <t xml:space="preserve">(централизованное наблюдение за системой тревожной сигнализации, подключенной к пульту централизованного наблюдения; прием тревожных извещений сформированных системой тревожной сигнализации) </t>
    </r>
  </si>
  <si>
    <r>
      <t xml:space="preserve">Охрана объекта ПЦН </t>
    </r>
    <r>
      <rPr>
        <sz val="8"/>
        <rFont val="Times New Roman"/>
        <family val="1"/>
        <charset val="204"/>
      </rPr>
      <t>(прием сигнала срабатывания средств пожарной сигнализации, выезд наряда полиции для проверки причины срабатывания сигнала, передача сработанного сигнала пожарной охране ПЧ)</t>
    </r>
  </si>
  <si>
    <t>Свод расчетов (обоснований) к плану ФХД на 2023г</t>
  </si>
  <si>
    <t>АУСО РБ "Бичурский дом интернат для престарелых и инвалидов"</t>
  </si>
  <si>
    <t>субсидия на выполнение гос.задания (Гос.задание -21300 к/дней; субсидия )</t>
  </si>
  <si>
    <t xml:space="preserve">субсидии на иные цели                                              (льготы по оплате ЖКУ специалистам работающим на селе) 1*7,2 т.р.= 7,2 т.р.)  </t>
  </si>
  <si>
    <t>плата НВОС</t>
  </si>
  <si>
    <t>квартал</t>
  </si>
  <si>
    <t>взносы в Ассоциацию автономных учреждений</t>
  </si>
  <si>
    <t>месяц</t>
  </si>
  <si>
    <t xml:space="preserve">Нива </t>
  </si>
  <si>
    <t>Коды групп работников по отчету U597</t>
  </si>
  <si>
    <r>
      <t xml:space="preserve">из них (по видам госуслуг, СДУ, платные), единиц - </t>
    </r>
    <r>
      <rPr>
        <b/>
        <i/>
        <u/>
        <sz val="11"/>
        <color rgb="FFFF0000"/>
        <rFont val="Times New Roman"/>
        <family val="1"/>
        <charset val="204"/>
      </rPr>
      <t>наименования услуг скопируйте из листа "наименования услуг", АУСО - из 13 строки, СиД - из 17 строки. Менять последовательность перечисления услуг, удалять услуги  нельзя</t>
    </r>
  </si>
  <si>
    <t>Доплата до среднегодового МРОТ за 2022 год</t>
  </si>
  <si>
    <t>заработная плата не ниже среднегодового за 2022 г. МРОТ 14700,25 руб</t>
  </si>
  <si>
    <t>Предоставление соцобсл в СТАЦИОНАРНОЙ форме (расходы на одно койко-место не зависящее от категории клиента: лежачий или нет, например - приобретение продуктов питания)</t>
  </si>
  <si>
    <t>Предоставление соцобсл в стац форме гражданам полностью утратившим способность к самообслуживанию - расходы, зависимые от категории клиента - например: расходы на приобретение мягкого инвентаря, стирку белья</t>
  </si>
  <si>
    <t>Предоставление соцобсл в стац форме гражданам частично утратившим способность к самообслуживанию - расходы, зависимые от категории клиента - например: расходы на приобретение мягкого инвентаря, стирку белья</t>
  </si>
  <si>
    <t>Административно-управленческий персонал</t>
  </si>
  <si>
    <t>Руководство</t>
  </si>
  <si>
    <t>Директор</t>
  </si>
  <si>
    <t>Бухгалтерское,кадровое и юридическое сопровождение</t>
  </si>
  <si>
    <t>Юристконсульт</t>
  </si>
  <si>
    <t xml:space="preserve">Специалист по кадровому делопроизводству </t>
  </si>
  <si>
    <t>Медицинский персонал</t>
  </si>
  <si>
    <t>Врач</t>
  </si>
  <si>
    <t xml:space="preserve">Средний медицинский персонал </t>
  </si>
  <si>
    <t>Медсестра палатная</t>
  </si>
  <si>
    <t xml:space="preserve">Прочий персонал </t>
  </si>
  <si>
    <t xml:space="preserve">Уборщик служебных помещений </t>
  </si>
  <si>
    <t xml:space="preserve">Материальное обеспечение </t>
  </si>
  <si>
    <t>Оператор стиральной машины</t>
  </si>
  <si>
    <t>Электромонтер по ремонту обслуживания электрооборудования</t>
  </si>
  <si>
    <t xml:space="preserve">Рабочий по комплексному обслуживанию и ремонту здания </t>
  </si>
  <si>
    <t xml:space="preserve">Транспорное обеспечение </t>
  </si>
  <si>
    <t>Водитель автотранспортного средства</t>
  </si>
  <si>
    <t xml:space="preserve">Специалист по социальной работе </t>
  </si>
  <si>
    <t xml:space="preserve">Психолог в социальной сфере </t>
  </si>
  <si>
    <t>Начальник административно хозяйственного подразделения</t>
  </si>
  <si>
    <t>Кухонный работник</t>
  </si>
  <si>
    <t>Обслуживание 1С Предприятие для работы с маркировкой лекарств</t>
  </si>
  <si>
    <r>
      <t xml:space="preserve">Заправка картриджей                                                          </t>
    </r>
    <r>
      <rPr>
        <sz val="10"/>
        <rFont val="Times New Roman"/>
        <family val="1"/>
        <charset val="204"/>
      </rPr>
      <t>8шт принтеров и ксерокс * 172,40 руб./шт. * 12 месяцев</t>
    </r>
  </si>
  <si>
    <t>договор заключен ЧОО "Олимп"</t>
  </si>
  <si>
    <t>Услуги по обучению на курсах повышения квалификации, подготовки  и переподготовки специалистов</t>
  </si>
  <si>
    <t>Краска водоэмульсионная</t>
  </si>
  <si>
    <t>226, 227</t>
  </si>
  <si>
    <t>земельный налог (4 участка)</t>
  </si>
  <si>
    <t>Краска эмаль ПФ в ассортименте</t>
  </si>
  <si>
    <t>346, 344</t>
  </si>
  <si>
    <t>Трубы (диаметр 32,40)</t>
  </si>
  <si>
    <t xml:space="preserve">Холодильник </t>
  </si>
  <si>
    <t>Микроволновка</t>
  </si>
  <si>
    <t>Кондиционер</t>
  </si>
  <si>
    <t>Столы</t>
  </si>
  <si>
    <t>Стулья</t>
  </si>
  <si>
    <t>шкафы</t>
  </si>
  <si>
    <t>шкафы с комодом</t>
  </si>
  <si>
    <t>шкафы навесные кухонные</t>
  </si>
  <si>
    <t>стиральная машина</t>
  </si>
  <si>
    <t xml:space="preserve">Жаровня </t>
  </si>
  <si>
    <t>кровать</t>
  </si>
  <si>
    <r>
      <t>Медицинский осмотр работников интерната                     78</t>
    </r>
    <r>
      <rPr>
        <sz val="10"/>
        <rFont val="Times New Roman"/>
        <family val="1"/>
        <charset val="204"/>
      </rPr>
      <t xml:space="preserve"> чел * 3370 руб. за 1 чел. * 1 раз в год</t>
    </r>
  </si>
  <si>
    <t>СОУТ (специальная оценка условий труда). Проводится 1 раз в пять лет: 30рабочих мест *3050руб.</t>
  </si>
  <si>
    <t>кол-во</t>
  </si>
  <si>
    <t>сто-ть</t>
  </si>
  <si>
    <t>платье женское</t>
  </si>
  <si>
    <t>Полотенце банное</t>
  </si>
  <si>
    <t xml:space="preserve">Футболка </t>
  </si>
  <si>
    <t>рубашка</t>
  </si>
  <si>
    <t>строительство беседки(материаллы)</t>
  </si>
  <si>
    <t>Гигиеническая подготовка и аттестация работников (сан. минимум) 70чел *1600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</si>
</sst>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#,##0.00\ _₽"/>
    <numFmt numFmtId="167" formatCode="#,##0.00_ ;[Red]\-#,##0.00\ "/>
    <numFmt numFmtId="168" formatCode="#,##0.0"/>
    <numFmt numFmtId="169" formatCode="_-* #,##0.0\ _₽_-;\-* #,##0.0\ _₽_-;_-* &quot;-&quot;?\ _₽_-;_-@_-"/>
    <numFmt numFmtId="170" formatCode="#,##0.0_ ;[Red]\-#,##0.0\ "/>
    <numFmt numFmtId="171" formatCode="0.0"/>
    <numFmt numFmtId="172" formatCode="0.0%"/>
    <numFmt numFmtId="173" formatCode="_-* #,##0.0_-;\-* #,##0.0_-;_-* &quot;-&quot;??_-;_-@_-"/>
    <numFmt numFmtId="174" formatCode="#,##0_ ;[Red]\-#,##0\ "/>
    <numFmt numFmtId="175" formatCode="0.000"/>
  </numFmts>
  <fonts count="44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i/>
      <u/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u/>
      <sz val="11"/>
      <color rgb="FFFF0000"/>
      <name val="Times New Roman"/>
      <family val="1"/>
      <charset val="204"/>
    </font>
    <font>
      <sz val="8"/>
      <name val="Times New Roman"/>
      <family val="2"/>
      <charset val="204"/>
    </font>
    <font>
      <b/>
      <i/>
      <u/>
      <sz val="12"/>
      <color rgb="FFFF0000"/>
      <name val="Times New Roman"/>
      <family val="1"/>
      <charset val="204"/>
    </font>
    <font>
      <b/>
      <i/>
      <u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u/>
      <sz val="14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2"/>
      <color rgb="FFC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48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Continuous" vertical="center"/>
    </xf>
    <xf numFmtId="167" fontId="2" fillId="0" borderId="1" xfId="0" applyNumberFormat="1" applyFont="1" applyBorder="1"/>
    <xf numFmtId="167" fontId="2" fillId="0" borderId="1" xfId="0" applyNumberFormat="1" applyFont="1" applyBorder="1" applyAlignment="1">
      <alignment vertical="center" readingOrder="1"/>
    </xf>
    <xf numFmtId="167" fontId="2" fillId="0" borderId="1" xfId="0" applyNumberFormat="1" applyFont="1" applyBorder="1" applyAlignment="1">
      <alignment horizontal="center" vertical="center" readingOrder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5" borderId="1" xfId="1" applyFont="1" applyFill="1" applyBorder="1" applyAlignment="1">
      <alignment horizontal="center" vertical="center" wrapText="1"/>
    </xf>
    <xf numFmtId="9" fontId="2" fillId="0" borderId="1" xfId="2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readingOrder="1"/>
    </xf>
    <xf numFmtId="0" fontId="2" fillId="0" borderId="1" xfId="0" applyFont="1" applyBorder="1" applyAlignment="1">
      <alignment readingOrder="1"/>
    </xf>
    <xf numFmtId="0" fontId="2" fillId="0" borderId="1" xfId="0" applyFont="1" applyBorder="1" applyAlignment="1">
      <alignment horizontal="center" vertical="center" readingOrder="1"/>
    </xf>
    <xf numFmtId="2" fontId="2" fillId="0" borderId="1" xfId="0" applyNumberFormat="1" applyFont="1" applyBorder="1" applyAlignment="1">
      <alignment readingOrder="1"/>
    </xf>
    <xf numFmtId="164" fontId="2" fillId="0" borderId="1" xfId="1" applyFont="1" applyFill="1" applyBorder="1" applyAlignment="1">
      <alignment readingOrder="1"/>
    </xf>
    <xf numFmtId="167" fontId="2" fillId="0" borderId="1" xfId="0" applyNumberFormat="1" applyFont="1" applyBorder="1" applyAlignment="1">
      <alignment horizontal="center" readingOrder="1"/>
    </xf>
    <xf numFmtId="166" fontId="2" fillId="0" borderId="1" xfId="0" applyNumberFormat="1" applyFont="1" applyBorder="1" applyAlignment="1">
      <alignment horizontal="center" readingOrder="1"/>
    </xf>
    <xf numFmtId="167" fontId="2" fillId="0" borderId="1" xfId="0" applyNumberFormat="1" applyFont="1" applyBorder="1" applyAlignment="1">
      <alignment readingOrder="1"/>
    </xf>
    <xf numFmtId="0" fontId="2" fillId="0" borderId="1" xfId="0" applyFont="1" applyBorder="1" applyAlignment="1">
      <alignment horizontal="center" readingOrder="1"/>
    </xf>
    <xf numFmtId="166" fontId="2" fillId="0" borderId="1" xfId="0" applyNumberFormat="1" applyFont="1" applyBorder="1" applyAlignment="1">
      <alignment horizontal="center" vertical="center" readingOrder="1"/>
    </xf>
    <xf numFmtId="171" fontId="2" fillId="0" borderId="1" xfId="0" applyNumberFormat="1" applyFont="1" applyBorder="1" applyAlignment="1">
      <alignment horizontal="center" readingOrder="1"/>
    </xf>
    <xf numFmtId="0" fontId="2" fillId="0" borderId="1" xfId="0" applyFont="1" applyBorder="1" applyAlignment="1">
      <alignment vertical="center" readingOrder="1"/>
    </xf>
    <xf numFmtId="167" fontId="2" fillId="0" borderId="1" xfId="0" applyNumberFormat="1" applyFont="1" applyBorder="1" applyAlignment="1">
      <alignment horizontal="left" vertical="center" readingOrder="1"/>
    </xf>
    <xf numFmtId="1" fontId="2" fillId="0" borderId="1" xfId="0" applyNumberFormat="1" applyFont="1" applyBorder="1" applyAlignment="1">
      <alignment horizontal="center" readingOrder="1"/>
    </xf>
    <xf numFmtId="0" fontId="2" fillId="0" borderId="1" xfId="0" applyFont="1" applyBorder="1" applyAlignment="1">
      <alignment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readingOrder="1"/>
    </xf>
    <xf numFmtId="164" fontId="2" fillId="0" borderId="1" xfId="1" applyFont="1" applyFill="1" applyBorder="1" applyAlignment="1">
      <alignment horizontal="center" readingOrder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6" fontId="4" fillId="0" borderId="1" xfId="0" applyNumberFormat="1" applyFont="1" applyBorder="1"/>
    <xf numFmtId="0" fontId="4" fillId="0" borderId="1" xfId="0" applyFont="1" applyBorder="1"/>
    <xf numFmtId="9" fontId="4" fillId="0" borderId="1" xfId="0" applyNumberFormat="1" applyFont="1" applyBorder="1"/>
    <xf numFmtId="0" fontId="4" fillId="3" borderId="1" xfId="0" applyFont="1" applyFill="1" applyBorder="1"/>
    <xf numFmtId="166" fontId="4" fillId="3" borderId="1" xfId="0" applyNumberFormat="1" applyFont="1" applyFill="1" applyBorder="1"/>
    <xf numFmtId="166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/>
    </xf>
    <xf numFmtId="0" fontId="3" fillId="0" borderId="0" xfId="0" applyFont="1"/>
    <xf numFmtId="9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/>
    <xf numFmtId="2" fontId="2" fillId="4" borderId="1" xfId="0" applyNumberFormat="1" applyFont="1" applyFill="1" applyBorder="1"/>
    <xf numFmtId="173" fontId="2" fillId="4" borderId="1" xfId="1" applyNumberFormat="1" applyFont="1" applyFill="1" applyBorder="1"/>
    <xf numFmtId="169" fontId="2" fillId="4" borderId="1" xfId="0" applyNumberFormat="1" applyFont="1" applyFill="1" applyBorder="1"/>
    <xf numFmtId="0" fontId="2" fillId="4" borderId="2" xfId="0" applyFont="1" applyFill="1" applyBorder="1"/>
    <xf numFmtId="170" fontId="2" fillId="5" borderId="4" xfId="0" applyNumberFormat="1" applyFont="1" applyFill="1" applyBorder="1" applyAlignment="1">
      <alignment vertical="center"/>
    </xf>
    <xf numFmtId="173" fontId="2" fillId="0" borderId="0" xfId="0" applyNumberFormat="1" applyFont="1"/>
    <xf numFmtId="0" fontId="0" fillId="0" borderId="0" xfId="0" applyAlignment="1">
      <alignment vertical="center" wrapText="1"/>
    </xf>
    <xf numFmtId="164" fontId="0" fillId="0" borderId="1" xfId="1" applyFont="1" applyBorder="1"/>
    <xf numFmtId="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vertical="center"/>
    </xf>
    <xf numFmtId="43" fontId="0" fillId="0" borderId="0" xfId="0" applyNumberFormat="1"/>
    <xf numFmtId="0" fontId="0" fillId="7" borderId="1" xfId="0" applyFill="1" applyBorder="1"/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0" fontId="2" fillId="0" borderId="0" xfId="0" applyFont="1" applyAlignment="1">
      <alignment wrapText="1"/>
    </xf>
    <xf numFmtId="43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horizontal="center" wrapText="1"/>
    </xf>
    <xf numFmtId="166" fontId="4" fillId="0" borderId="0" xfId="0" applyNumberFormat="1" applyFont="1"/>
    <xf numFmtId="9" fontId="4" fillId="0" borderId="0" xfId="0" applyNumberFormat="1" applyFont="1"/>
    <xf numFmtId="0" fontId="5" fillId="0" borderId="0" xfId="0" applyFont="1" applyAlignment="1">
      <alignment vertic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center"/>
    </xf>
    <xf numFmtId="168" fontId="14" fillId="5" borderId="1" xfId="0" applyNumberFormat="1" applyFont="1" applyFill="1" applyBorder="1" applyAlignment="1">
      <alignment horizontal="left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170" fontId="14" fillId="5" borderId="1" xfId="3" applyNumberFormat="1" applyFont="1" applyFill="1" applyBorder="1" applyAlignment="1">
      <alignment horizontal="center" vertical="center" wrapText="1"/>
    </xf>
    <xf numFmtId="170" fontId="14" fillId="2" borderId="1" xfId="3" applyNumberFormat="1" applyFont="1" applyFill="1" applyBorder="1" applyAlignment="1">
      <alignment horizontal="center" vertical="center" wrapText="1"/>
    </xf>
    <xf numFmtId="170" fontId="14" fillId="6" borderId="1" xfId="3" applyNumberFormat="1" applyFont="1" applyFill="1" applyBorder="1" applyAlignment="1">
      <alignment horizontal="center" vertical="center" wrapText="1"/>
    </xf>
    <xf numFmtId="168" fontId="14" fillId="0" borderId="1" xfId="0" applyNumberFormat="1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8" fontId="16" fillId="0" borderId="1" xfId="0" applyNumberFormat="1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vertical="center" wrapText="1"/>
    </xf>
    <xf numFmtId="168" fontId="16" fillId="0" borderId="1" xfId="0" applyNumberFormat="1" applyFont="1" applyBorder="1" applyAlignment="1">
      <alignment horizontal="center" vertical="center"/>
    </xf>
    <xf numFmtId="168" fontId="18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left" vertical="center" wrapText="1" indent="4"/>
    </xf>
    <xf numFmtId="168" fontId="18" fillId="0" borderId="1" xfId="0" applyNumberFormat="1" applyFont="1" applyBorder="1" applyAlignment="1">
      <alignment horizontal="left" vertical="center" wrapText="1" indent="4"/>
    </xf>
    <xf numFmtId="168" fontId="20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43" fontId="2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9" fontId="2" fillId="5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2" fontId="2" fillId="9" borderId="1" xfId="0" applyNumberFormat="1" applyFont="1" applyFill="1" applyBorder="1"/>
    <xf numFmtId="0" fontId="2" fillId="9" borderId="2" xfId="0" applyFont="1" applyFill="1" applyBorder="1"/>
    <xf numFmtId="170" fontId="2" fillId="9" borderId="4" xfId="0" applyNumberFormat="1" applyFont="1" applyFill="1" applyBorder="1" applyAlignment="1">
      <alignment vertical="center"/>
    </xf>
    <xf numFmtId="169" fontId="2" fillId="9" borderId="1" xfId="0" applyNumberFormat="1" applyFont="1" applyFill="1" applyBorder="1"/>
    <xf numFmtId="2" fontId="2" fillId="5" borderId="1" xfId="0" applyNumberFormat="1" applyFont="1" applyFill="1" applyBorder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top" wrapText="1"/>
    </xf>
    <xf numFmtId="0" fontId="9" fillId="8" borderId="6" xfId="0" applyFont="1" applyFill="1" applyBorder="1" applyAlignment="1">
      <alignment horizontal="center" vertical="center" wrapText="1"/>
    </xf>
    <xf numFmtId="168" fontId="15" fillId="5" borderId="1" xfId="0" applyNumberFormat="1" applyFont="1" applyFill="1" applyBorder="1" applyAlignment="1">
      <alignment horizontal="left" vertical="center" wrapText="1"/>
    </xf>
    <xf numFmtId="170" fontId="14" fillId="8" borderId="1" xfId="3" applyNumberFormat="1" applyFont="1" applyFill="1" applyBorder="1" applyAlignment="1">
      <alignment horizontal="center" vertical="center" wrapText="1"/>
    </xf>
    <xf numFmtId="174" fontId="12" fillId="0" borderId="1" xfId="0" applyNumberFormat="1" applyFont="1" applyBorder="1" applyAlignment="1">
      <alignment horizontal="center" vertical="top" wrapText="1"/>
    </xf>
    <xf numFmtId="0" fontId="9" fillId="8" borderId="11" xfId="0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4" fillId="8" borderId="1" xfId="3" applyNumberFormat="1" applyFont="1" applyFill="1" applyBorder="1" applyAlignment="1">
      <alignment horizontal="center" vertical="center" wrapText="1"/>
    </xf>
    <xf numFmtId="167" fontId="12" fillId="5" borderId="1" xfId="0" applyNumberFormat="1" applyFont="1" applyFill="1" applyBorder="1" applyAlignment="1">
      <alignment horizontal="center" vertical="top" wrapText="1"/>
    </xf>
    <xf numFmtId="167" fontId="9" fillId="5" borderId="1" xfId="0" applyNumberFormat="1" applyFont="1" applyFill="1" applyBorder="1" applyAlignment="1">
      <alignment horizontal="center" vertical="center" wrapText="1"/>
    </xf>
    <xf numFmtId="167" fontId="9" fillId="5" borderId="6" xfId="0" applyNumberFormat="1" applyFont="1" applyFill="1" applyBorder="1" applyAlignment="1">
      <alignment horizontal="center" vertical="top" wrapText="1"/>
    </xf>
    <xf numFmtId="167" fontId="14" fillId="5" borderId="1" xfId="3" applyNumberFormat="1" applyFont="1" applyFill="1" applyBorder="1" applyAlignment="1">
      <alignment horizontal="center" vertical="center" wrapText="1"/>
    </xf>
    <xf numFmtId="167" fontId="9" fillId="5" borderId="6" xfId="0" applyNumberFormat="1" applyFont="1" applyFill="1" applyBorder="1" applyAlignment="1">
      <alignment horizontal="center" vertical="center" wrapText="1"/>
    </xf>
    <xf numFmtId="167" fontId="14" fillId="2" borderId="1" xfId="3" applyNumberFormat="1" applyFont="1" applyFill="1" applyBorder="1" applyAlignment="1">
      <alignment horizontal="center" vertical="center" wrapText="1"/>
    </xf>
    <xf numFmtId="167" fontId="9" fillId="5" borderId="5" xfId="0" applyNumberFormat="1" applyFont="1" applyFill="1" applyBorder="1" applyAlignment="1">
      <alignment horizontal="center" vertical="center" wrapText="1"/>
    </xf>
    <xf numFmtId="167" fontId="9" fillId="5" borderId="5" xfId="0" applyNumberFormat="1" applyFont="1" applyFill="1" applyBorder="1" applyAlignment="1">
      <alignment vertical="center" wrapText="1"/>
    </xf>
    <xf numFmtId="167" fontId="14" fillId="6" borderId="1" xfId="3" applyNumberFormat="1" applyFont="1" applyFill="1" applyBorder="1" applyAlignment="1">
      <alignment horizontal="center" vertical="center" wrapText="1"/>
    </xf>
    <xf numFmtId="167" fontId="9" fillId="5" borderId="1" xfId="0" applyNumberFormat="1" applyFont="1" applyFill="1" applyBorder="1" applyAlignment="1">
      <alignment horizontal="center" vertical="top" wrapText="1"/>
    </xf>
    <xf numFmtId="167" fontId="2" fillId="5" borderId="1" xfId="0" applyNumberFormat="1" applyFont="1" applyFill="1" applyBorder="1" applyAlignment="1">
      <alignment horizontal="center" vertical="center" wrapText="1"/>
    </xf>
    <xf numFmtId="167" fontId="9" fillId="5" borderId="0" xfId="0" applyNumberFormat="1" applyFont="1" applyFill="1" applyAlignment="1">
      <alignment horizontal="center" vertical="center" wrapText="1"/>
    </xf>
    <xf numFmtId="0" fontId="0" fillId="5" borderId="0" xfId="0" applyFill="1"/>
    <xf numFmtId="167" fontId="9" fillId="0" borderId="0" xfId="0" applyNumberFormat="1" applyFont="1" applyAlignment="1">
      <alignment horizontal="center" vertical="center" wrapText="1"/>
    </xf>
    <xf numFmtId="167" fontId="9" fillId="8" borderId="6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center" wrapText="1"/>
    </xf>
    <xf numFmtId="167" fontId="9" fillId="8" borderId="11" xfId="0" applyNumberFormat="1" applyFont="1" applyFill="1" applyBorder="1" applyAlignment="1">
      <alignment horizontal="center" vertical="center" wrapText="1"/>
    </xf>
    <xf numFmtId="167" fontId="9" fillId="0" borderId="6" xfId="0" applyNumberFormat="1" applyFont="1" applyBorder="1" applyAlignment="1">
      <alignment horizontal="center" vertical="top" wrapText="1"/>
    </xf>
    <xf numFmtId="167" fontId="10" fillId="2" borderId="6" xfId="0" applyNumberFormat="1" applyFont="1" applyFill="1" applyBorder="1" applyAlignment="1">
      <alignment horizontal="center" vertical="center" wrapText="1"/>
    </xf>
    <xf numFmtId="167" fontId="9" fillId="0" borderId="6" xfId="0" applyNumberFormat="1" applyFont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7" fontId="9" fillId="2" borderId="6" xfId="0" applyNumberFormat="1" applyFont="1" applyFill="1" applyBorder="1" applyAlignment="1">
      <alignment horizontal="center" vertical="center" wrapText="1"/>
    </xf>
    <xf numFmtId="167" fontId="9" fillId="0" borderId="5" xfId="0" applyNumberFormat="1" applyFont="1" applyBorder="1" applyAlignment="1">
      <alignment horizontal="center" vertical="center" wrapText="1"/>
    </xf>
    <xf numFmtId="167" fontId="9" fillId="0" borderId="5" xfId="0" applyNumberFormat="1" applyFont="1" applyBorder="1" applyAlignment="1">
      <alignment vertical="center" wrapText="1"/>
    </xf>
    <xf numFmtId="167" fontId="9" fillId="6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center" wrapText="1"/>
    </xf>
    <xf numFmtId="167" fontId="15" fillId="8" borderId="2" xfId="0" applyNumberFormat="1" applyFont="1" applyFill="1" applyBorder="1" applyAlignment="1">
      <alignment horizontal="center" vertical="center" wrapText="1"/>
    </xf>
    <xf numFmtId="167" fontId="14" fillId="0" borderId="1" xfId="3" applyNumberFormat="1" applyFont="1" applyBorder="1" applyAlignment="1">
      <alignment horizontal="center" vertical="center" wrapText="1"/>
    </xf>
    <xf numFmtId="167" fontId="16" fillId="8" borderId="1" xfId="3" applyNumberFormat="1" applyFont="1" applyFill="1" applyBorder="1" applyAlignment="1">
      <alignment horizontal="center" vertical="center" wrapText="1"/>
    </xf>
    <xf numFmtId="167" fontId="16" fillId="0" borderId="1" xfId="3" applyNumberFormat="1" applyFont="1" applyBorder="1" applyAlignment="1">
      <alignment horizontal="center" vertical="center" wrapText="1"/>
    </xf>
    <xf numFmtId="167" fontId="17" fillId="8" borderId="2" xfId="0" applyNumberFormat="1" applyFont="1" applyFill="1" applyBorder="1" applyAlignment="1">
      <alignment horizontal="center" vertical="center" wrapText="1"/>
    </xf>
    <xf numFmtId="167" fontId="16" fillId="2" borderId="1" xfId="3" applyNumberFormat="1" applyFont="1" applyFill="1" applyBorder="1" applyAlignment="1">
      <alignment horizontal="center" vertical="center" wrapText="1"/>
    </xf>
    <xf numFmtId="167" fontId="16" fillId="6" borderId="1" xfId="3" applyNumberFormat="1" applyFont="1" applyFill="1" applyBorder="1" applyAlignment="1">
      <alignment horizontal="center" vertical="center" wrapText="1"/>
    </xf>
    <xf numFmtId="167" fontId="8" fillId="8" borderId="1" xfId="3" applyNumberFormat="1" applyFont="1" applyFill="1" applyBorder="1" applyAlignment="1">
      <alignment horizontal="center" vertical="center" wrapText="1"/>
    </xf>
    <xf numFmtId="167" fontId="8" fillId="0" borderId="1" xfId="3" applyNumberFormat="1" applyFont="1" applyBorder="1" applyAlignment="1">
      <alignment horizontal="center" vertical="center" wrapText="1"/>
    </xf>
    <xf numFmtId="167" fontId="9" fillId="8" borderId="2" xfId="0" applyNumberFormat="1" applyFont="1" applyFill="1" applyBorder="1" applyAlignment="1">
      <alignment horizontal="center" vertical="center" wrapText="1"/>
    </xf>
    <xf numFmtId="167" fontId="8" fillId="2" borderId="1" xfId="3" applyNumberFormat="1" applyFont="1" applyFill="1" applyBorder="1" applyAlignment="1">
      <alignment horizontal="center" vertical="center" wrapText="1"/>
    </xf>
    <xf numFmtId="167" fontId="8" fillId="6" borderId="1" xfId="3" applyNumberFormat="1" applyFont="1" applyFill="1" applyBorder="1" applyAlignment="1">
      <alignment horizontal="center" vertical="center" wrapText="1"/>
    </xf>
    <xf numFmtId="167" fontId="8" fillId="2" borderId="1" xfId="3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3" applyNumberFormat="1" applyFont="1" applyFill="1" applyBorder="1" applyAlignment="1">
      <alignment horizontal="center" vertical="center" wrapText="1"/>
    </xf>
    <xf numFmtId="167" fontId="16" fillId="2" borderId="1" xfId="3" applyNumberFormat="1" applyFont="1" applyFill="1" applyBorder="1" applyAlignment="1" applyProtection="1">
      <alignment horizontal="center" vertical="center" wrapText="1"/>
      <protection hidden="1"/>
    </xf>
    <xf numFmtId="167" fontId="18" fillId="8" borderId="1" xfId="3" applyNumberFormat="1" applyFont="1" applyFill="1" applyBorder="1" applyAlignment="1">
      <alignment horizontal="center" vertical="center" wrapText="1"/>
    </xf>
    <xf numFmtId="167" fontId="18" fillId="0" borderId="1" xfId="3" applyNumberFormat="1" applyFont="1" applyBorder="1" applyAlignment="1">
      <alignment horizontal="center" vertical="center" wrapText="1"/>
    </xf>
    <xf numFmtId="167" fontId="18" fillId="2" borderId="1" xfId="3" applyNumberFormat="1" applyFont="1" applyFill="1" applyBorder="1" applyAlignment="1">
      <alignment horizontal="center" vertical="center" wrapText="1"/>
    </xf>
    <xf numFmtId="167" fontId="18" fillId="6" borderId="1" xfId="3" applyNumberFormat="1" applyFont="1" applyFill="1" applyBorder="1" applyAlignment="1">
      <alignment horizontal="center" vertical="center" wrapText="1"/>
    </xf>
    <xf numFmtId="167" fontId="18" fillId="2" borderId="1" xfId="3" applyNumberFormat="1" applyFont="1" applyFill="1" applyBorder="1" applyAlignment="1" applyProtection="1">
      <alignment horizontal="center" vertical="center" wrapText="1"/>
      <protection hidden="1"/>
    </xf>
    <xf numFmtId="167" fontId="19" fillId="8" borderId="2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9" fillId="5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74" fontId="12" fillId="0" borderId="1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0" fontId="14" fillId="8" borderId="2" xfId="0" applyNumberFormat="1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168" fontId="28" fillId="0" borderId="1" xfId="0" applyNumberFormat="1" applyFont="1" applyBorder="1" applyAlignment="1">
      <alignment vertical="center" wrapText="1"/>
    </xf>
    <xf numFmtId="3" fontId="29" fillId="0" borderId="1" xfId="0" applyNumberFormat="1" applyFont="1" applyBorder="1" applyAlignment="1">
      <alignment horizontal="center" vertical="center"/>
    </xf>
    <xf numFmtId="168" fontId="29" fillId="0" borderId="1" xfId="0" applyNumberFormat="1" applyFont="1" applyBorder="1" applyAlignment="1">
      <alignment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7" fontId="12" fillId="10" borderId="1" xfId="0" applyNumberFormat="1" applyFont="1" applyFill="1" applyBorder="1" applyAlignment="1">
      <alignment horizontal="center" vertical="top" wrapText="1"/>
    </xf>
    <xf numFmtId="167" fontId="9" fillId="10" borderId="1" xfId="0" applyNumberFormat="1" applyFont="1" applyFill="1" applyBorder="1" applyAlignment="1">
      <alignment horizontal="center" vertical="center" wrapText="1"/>
    </xf>
    <xf numFmtId="167" fontId="16" fillId="10" borderId="1" xfId="3" applyNumberFormat="1" applyFont="1" applyFill="1" applyBorder="1" applyAlignment="1">
      <alignment horizontal="center" vertical="center" wrapText="1"/>
    </xf>
    <xf numFmtId="167" fontId="18" fillId="10" borderId="1" xfId="3" applyNumberFormat="1" applyFont="1" applyFill="1" applyBorder="1" applyAlignment="1">
      <alignment horizontal="center" vertical="center" wrapText="1"/>
    </xf>
    <xf numFmtId="167" fontId="8" fillId="10" borderId="1" xfId="3" applyNumberFormat="1" applyFont="1" applyFill="1" applyBorder="1" applyAlignment="1">
      <alignment horizontal="center" vertical="center" wrapText="1"/>
    </xf>
    <xf numFmtId="167" fontId="12" fillId="11" borderId="1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vertical="center" wrapText="1"/>
    </xf>
    <xf numFmtId="0" fontId="9" fillId="8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2" fillId="5" borderId="1" xfId="0" applyNumberFormat="1" applyFont="1" applyFill="1" applyBorder="1" applyAlignment="1">
      <alignment horizontal="center" readingOrder="1"/>
    </xf>
    <xf numFmtId="0" fontId="11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166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66" fontId="11" fillId="2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166" fontId="11" fillId="0" borderId="1" xfId="0" applyNumberFormat="1" applyFont="1" applyBorder="1" applyAlignment="1">
      <alignment horizontal="center" wrapText="1"/>
    </xf>
    <xf numFmtId="0" fontId="11" fillId="2" borderId="1" xfId="0" applyFont="1" applyFill="1" applyBorder="1"/>
    <xf numFmtId="166" fontId="11" fillId="3" borderId="1" xfId="0" applyNumberFormat="1" applyFont="1" applyFill="1" applyBorder="1" applyAlignment="1">
      <alignment horizontal="center"/>
    </xf>
    <xf numFmtId="0" fontId="31" fillId="0" borderId="0" xfId="0" applyFont="1"/>
    <xf numFmtId="0" fontId="31" fillId="0" borderId="1" xfId="0" applyFont="1" applyBorder="1" applyAlignment="1">
      <alignment horizontal="center" vertical="center" wrapText="1"/>
    </xf>
    <xf numFmtId="0" fontId="32" fillId="0" borderId="0" xfId="0" applyFont="1"/>
    <xf numFmtId="165" fontId="0" fillId="0" borderId="0" xfId="0" applyNumberFormat="1" applyAlignment="1">
      <alignment horizontal="center"/>
    </xf>
    <xf numFmtId="4" fontId="9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1" fillId="0" borderId="0" xfId="0" applyFont="1" applyAlignment="1">
      <alignment horizontal="center"/>
    </xf>
    <xf numFmtId="166" fontId="31" fillId="0" borderId="1" xfId="0" applyNumberFormat="1" applyFont="1" applyBorder="1" applyAlignment="1">
      <alignment horizontal="center" vertical="center" wrapText="1"/>
    </xf>
    <xf numFmtId="166" fontId="31" fillId="0" borderId="0" xfId="0" applyNumberFormat="1" applyFont="1" applyAlignment="1">
      <alignment horizontal="center" vertical="center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0" fontId="34" fillId="0" borderId="0" xfId="0" applyFont="1"/>
    <xf numFmtId="164" fontId="34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/>
    <xf numFmtId="0" fontId="10" fillId="0" borderId="1" xfId="0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wrapText="1"/>
    </xf>
    <xf numFmtId="4" fontId="11" fillId="0" borderId="1" xfId="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wrapText="1"/>
    </xf>
    <xf numFmtId="0" fontId="36" fillId="0" borderId="0" xfId="0" applyFont="1"/>
    <xf numFmtId="4" fontId="4" fillId="0" borderId="0" xfId="0" applyNumberFormat="1" applyFont="1"/>
    <xf numFmtId="0" fontId="3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>
      <alignment wrapText="1"/>
    </xf>
    <xf numFmtId="168" fontId="10" fillId="0" borderId="1" xfId="0" applyNumberFormat="1" applyFont="1" applyBorder="1" applyAlignment="1">
      <alignment wrapText="1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4" fontId="9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4" fontId="9" fillId="0" borderId="5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167" fontId="0" fillId="8" borderId="0" xfId="0" applyNumberFormat="1" applyFill="1"/>
    <xf numFmtId="0" fontId="7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wrapText="1"/>
    </xf>
    <xf numFmtId="4" fontId="7" fillId="10" borderId="1" xfId="0" applyNumberFormat="1" applyFont="1" applyFill="1" applyBorder="1" applyAlignment="1">
      <alignment horizontal="center"/>
    </xf>
    <xf numFmtId="0" fontId="7" fillId="10" borderId="0" xfId="0" applyFont="1" applyFill="1"/>
    <xf numFmtId="0" fontId="40" fillId="0" borderId="1" xfId="0" applyFont="1" applyBorder="1" applyAlignment="1">
      <alignment wrapText="1"/>
    </xf>
    <xf numFmtId="4" fontId="40" fillId="0" borderId="1" xfId="0" applyNumberFormat="1" applyFont="1" applyBorder="1" applyAlignment="1">
      <alignment wrapText="1"/>
    </xf>
    <xf numFmtId="4" fontId="11" fillId="0" borderId="1" xfId="0" applyNumberFormat="1" applyFont="1" applyBorder="1"/>
    <xf numFmtId="0" fontId="7" fillId="10" borderId="1" xfId="0" applyFont="1" applyFill="1" applyBorder="1"/>
    <xf numFmtId="0" fontId="11" fillId="0" borderId="1" xfId="0" applyFont="1" applyBorder="1" applyAlignment="1">
      <alignment wrapText="1"/>
    </xf>
    <xf numFmtId="4" fontId="5" fillId="8" borderId="1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9" fillId="8" borderId="5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readingOrder="1"/>
    </xf>
    <xf numFmtId="0" fontId="3" fillId="0" borderId="1" xfId="0" applyFont="1" applyBorder="1" applyAlignment="1">
      <alignment readingOrder="1"/>
    </xf>
    <xf numFmtId="175" fontId="2" fillId="5" borderId="1" xfId="0" applyNumberFormat="1" applyFont="1" applyFill="1" applyBorder="1" applyAlignment="1">
      <alignment readingOrder="1"/>
    </xf>
    <xf numFmtId="175" fontId="2" fillId="0" borderId="1" xfId="0" applyNumberFormat="1" applyFont="1" applyBorder="1" applyAlignment="1">
      <alignment readingOrder="1"/>
    </xf>
    <xf numFmtId="0" fontId="3" fillId="0" borderId="1" xfId="0" applyFont="1" applyBorder="1" applyAlignment="1">
      <alignment wrapText="1" readingOrder="1"/>
    </xf>
    <xf numFmtId="0" fontId="2" fillId="5" borderId="1" xfId="0" applyFont="1" applyFill="1" applyBorder="1" applyAlignment="1">
      <alignment horizontal="center" readingOrder="1"/>
    </xf>
    <xf numFmtId="171" fontId="2" fillId="5" borderId="1" xfId="0" applyNumberFormat="1" applyFont="1" applyFill="1" applyBorder="1" applyAlignment="1">
      <alignment horizontal="center" readingOrder="1"/>
    </xf>
    <xf numFmtId="0" fontId="2" fillId="5" borderId="1" xfId="0" applyFont="1" applyFill="1" applyBorder="1" applyAlignment="1">
      <alignment horizontal="center" vertical="center" readingOrder="1"/>
    </xf>
    <xf numFmtId="0" fontId="2" fillId="5" borderId="1" xfId="0" applyFont="1" applyFill="1" applyBorder="1" applyAlignment="1">
      <alignment vertical="center" readingOrder="1"/>
    </xf>
    <xf numFmtId="1" fontId="2" fillId="5" borderId="1" xfId="0" applyNumberFormat="1" applyFont="1" applyFill="1" applyBorder="1" applyAlignment="1">
      <alignment horizontal="center" readingOrder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 readingOrder="1"/>
    </xf>
    <xf numFmtId="0" fontId="2" fillId="5" borderId="0" xfId="0" applyFont="1" applyFill="1" applyAlignment="1">
      <alignment horizontal="center"/>
    </xf>
    <xf numFmtId="166" fontId="4" fillId="8" borderId="1" xfId="0" applyNumberFormat="1" applyFont="1" applyFill="1" applyBorder="1"/>
    <xf numFmtId="4" fontId="9" fillId="0" borderId="5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left" wrapText="1"/>
    </xf>
    <xf numFmtId="0" fontId="41" fillId="0" borderId="1" xfId="0" applyFont="1" applyBorder="1" applyAlignment="1">
      <alignment vertical="center" wrapText="1"/>
    </xf>
    <xf numFmtId="0" fontId="4" fillId="0" borderId="7" xfId="0" applyFont="1" applyBorder="1"/>
    <xf numFmtId="0" fontId="4" fillId="0" borderId="13" xfId="0" applyFont="1" applyBorder="1"/>
    <xf numFmtId="0" fontId="31" fillId="0" borderId="13" xfId="0" applyFont="1" applyBorder="1" applyAlignment="1">
      <alignment horizontal="center"/>
    </xf>
    <xf numFmtId="0" fontId="4" fillId="0" borderId="5" xfId="0" applyFont="1" applyBorder="1"/>
    <xf numFmtId="0" fontId="31" fillId="0" borderId="6" xfId="0" applyFont="1" applyBorder="1"/>
    <xf numFmtId="0" fontId="4" fillId="0" borderId="4" xfId="0" applyFont="1" applyBorder="1"/>
    <xf numFmtId="0" fontId="42" fillId="0" borderId="1" xfId="0" applyFont="1" applyBorder="1"/>
    <xf numFmtId="0" fontId="41" fillId="0" borderId="1" xfId="0" applyFont="1" applyBorder="1"/>
    <xf numFmtId="0" fontId="41" fillId="0" borderId="9" xfId="0" applyFont="1" applyBorder="1"/>
    <xf numFmtId="0" fontId="43" fillId="0" borderId="12" xfId="0" applyFont="1" applyBorder="1"/>
    <xf numFmtId="0" fontId="0" fillId="0" borderId="1" xfId="0" applyBorder="1" applyAlignment="1">
      <alignment horizontal="center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9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255"/>
    </xf>
    <xf numFmtId="168" fontId="2" fillId="9" borderId="0" xfId="0" applyNumberFormat="1" applyFont="1" applyFill="1" applyAlignment="1">
      <alignment horizontal="right" vertical="center" wrapText="1"/>
    </xf>
    <xf numFmtId="168" fontId="2" fillId="0" borderId="0" xfId="0" applyNumberFormat="1" applyFont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readingOrder="1"/>
    </xf>
    <xf numFmtId="0" fontId="2" fillId="0" borderId="4" xfId="0" applyFont="1" applyBorder="1" applyAlignment="1">
      <alignment horizontal="left" readingOrder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3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54"/>
  <sheetViews>
    <sheetView topLeftCell="A10" workbookViewId="0">
      <pane xSplit="3" ySplit="13" topLeftCell="D146" activePane="bottomRight" state="frozen"/>
      <selection activeCell="A10" sqref="A10"/>
      <selection pane="topRight" activeCell="D10" sqref="D10"/>
      <selection pane="bottomLeft" activeCell="A23" sqref="A23"/>
      <selection pane="bottomRight" activeCell="BI114" sqref="BI114"/>
    </sheetView>
  </sheetViews>
  <sheetFormatPr defaultRowHeight="15.6" x14ac:dyDescent="0.3"/>
  <cols>
    <col min="1" max="1" width="45.19921875" customWidth="1"/>
    <col min="2" max="2" width="15.3984375" customWidth="1"/>
    <col min="3" max="3" width="17.5" style="246" customWidth="1"/>
    <col min="4" max="4" width="16.19921875" customWidth="1"/>
    <col min="5" max="5" width="10.59765625" customWidth="1"/>
    <col min="6" max="6" width="10.8984375" customWidth="1"/>
    <col min="7" max="7" width="11" customWidth="1"/>
    <col min="8" max="9" width="10.19921875" customWidth="1"/>
    <col min="10" max="10" width="11.19921875" customWidth="1"/>
    <col min="11" max="11" width="8.69921875" customWidth="1"/>
    <col min="12" max="12" width="15.19921875" customWidth="1"/>
    <col min="13" max="13" width="15.5" customWidth="1"/>
    <col min="14" max="14" width="15" customWidth="1"/>
    <col min="15" max="15" width="15.09765625" customWidth="1"/>
    <col min="16" max="16" width="13.5" customWidth="1"/>
    <col min="17" max="17" width="11.3984375" style="246" customWidth="1"/>
    <col min="18" max="25" width="9" hidden="1" customWidth="1"/>
    <col min="26" max="26" width="10.8984375" customWidth="1"/>
    <col min="27" max="40" width="9" hidden="1" customWidth="1"/>
    <col min="41" max="41" width="9" customWidth="1"/>
    <col min="42" max="58" width="9" hidden="1" customWidth="1"/>
    <col min="59" max="59" width="15.09765625" customWidth="1"/>
    <col min="60" max="60" width="1.69921875" hidden="1" customWidth="1"/>
    <col min="61" max="61" width="16.59765625" customWidth="1"/>
    <col min="62" max="62" width="10.59765625" hidden="1" customWidth="1"/>
    <col min="63" max="63" width="0" hidden="1" customWidth="1"/>
    <col min="64" max="64" width="1.3984375" hidden="1" customWidth="1"/>
    <col min="65" max="65" width="13.69921875" customWidth="1"/>
    <col min="66" max="68" width="0" hidden="1" customWidth="1"/>
    <col min="70" max="70" width="14.3984375" customWidth="1"/>
    <col min="71" max="71" width="13.5" customWidth="1"/>
    <col min="74" max="74" width="13.09765625" customWidth="1"/>
    <col min="75" max="75" width="0" hidden="1" customWidth="1"/>
    <col min="77" max="77" width="16.8984375" customWidth="1"/>
    <col min="78" max="78" width="14.09765625" bestFit="1" customWidth="1"/>
  </cols>
  <sheetData>
    <row r="1" spans="1:81" ht="18" x14ac:dyDescent="0.3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398"/>
      <c r="BZ1" s="398"/>
      <c r="CA1" s="398"/>
      <c r="CB1" s="398"/>
      <c r="CC1" s="92"/>
    </row>
    <row r="2" spans="1:81" ht="18" x14ac:dyDescent="0.3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131"/>
      <c r="BX2" s="131"/>
      <c r="BY2" s="131"/>
      <c r="BZ2" s="399" t="s">
        <v>345</v>
      </c>
      <c r="CA2" s="399"/>
      <c r="CB2" s="399"/>
      <c r="CC2" s="92"/>
    </row>
    <row r="3" spans="1:81" ht="18" x14ac:dyDescent="0.3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</row>
    <row r="4" spans="1:81" ht="18" x14ac:dyDescent="0.35">
      <c r="A4" s="92"/>
      <c r="B4" s="92"/>
      <c r="C4" s="92"/>
      <c r="D4" s="400" t="s">
        <v>783</v>
      </c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</row>
    <row r="5" spans="1:81" ht="18" x14ac:dyDescent="0.35">
      <c r="A5" s="92"/>
      <c r="B5" s="92"/>
      <c r="C5" s="92"/>
      <c r="D5" s="431" t="s">
        <v>784</v>
      </c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</row>
    <row r="6" spans="1:81" ht="18" x14ac:dyDescent="0.35">
      <c r="A6" s="92"/>
      <c r="B6" s="92"/>
      <c r="C6" s="92"/>
      <c r="D6" s="401" t="s">
        <v>349</v>
      </c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</row>
    <row r="7" spans="1:81" ht="18" x14ac:dyDescent="0.3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402" t="s">
        <v>350</v>
      </c>
      <c r="CB7" s="402"/>
      <c r="CC7" s="92"/>
    </row>
    <row r="8" spans="1:81" ht="18" x14ac:dyDescent="0.35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/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/>
      <c r="BF8" s="400"/>
      <c r="BG8" s="400"/>
      <c r="BH8" s="400"/>
      <c r="BI8" s="400"/>
      <c r="BJ8" s="400"/>
      <c r="BK8" s="400"/>
      <c r="BL8" s="400"/>
      <c r="BM8" s="400"/>
      <c r="BN8" s="400"/>
      <c r="BO8" s="400"/>
      <c r="BP8" s="400"/>
      <c r="BQ8" s="400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93"/>
    </row>
    <row r="9" spans="1:81" ht="18" x14ac:dyDescent="0.35">
      <c r="A9" s="403" t="s">
        <v>439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3"/>
      <c r="AL9" s="403"/>
      <c r="AM9" s="403"/>
      <c r="AN9" s="403"/>
      <c r="AO9" s="403"/>
      <c r="AP9" s="403"/>
      <c r="AQ9" s="403"/>
      <c r="AR9" s="403"/>
      <c r="AS9" s="403"/>
      <c r="AT9" s="403"/>
      <c r="AU9" s="403"/>
      <c r="AV9" s="403"/>
      <c r="AW9" s="403"/>
      <c r="AX9" s="403"/>
      <c r="AY9" s="403"/>
      <c r="AZ9" s="403"/>
      <c r="BA9" s="403"/>
      <c r="BB9" s="403"/>
      <c r="BC9" s="403"/>
      <c r="BD9" s="403"/>
      <c r="BE9" s="403"/>
      <c r="BF9" s="403"/>
      <c r="BG9" s="403"/>
      <c r="BH9" s="403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403"/>
      <c r="BU9" s="403"/>
      <c r="BV9" s="403"/>
      <c r="BW9" s="403"/>
      <c r="BX9" s="403"/>
      <c r="BY9" s="403"/>
      <c r="BZ9" s="403"/>
      <c r="CA9" s="403"/>
      <c r="CB9" s="403"/>
      <c r="CC9" s="93"/>
    </row>
    <row r="10" spans="1:81" ht="15.75" customHeight="1" x14ac:dyDescent="0.3">
      <c r="C10" s="404" t="s">
        <v>178</v>
      </c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5" t="s">
        <v>523</v>
      </c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405"/>
      <c r="AN10" s="405"/>
      <c r="AO10" s="405"/>
      <c r="AP10" s="405"/>
      <c r="AQ10" s="405"/>
      <c r="AR10" s="405"/>
      <c r="AS10" s="405"/>
      <c r="AT10" s="405"/>
      <c r="AU10" s="405"/>
      <c r="AV10" s="405"/>
      <c r="AW10" s="405"/>
      <c r="AX10" s="405"/>
      <c r="AY10" s="406"/>
      <c r="AZ10" s="407" t="s">
        <v>180</v>
      </c>
      <c r="BA10" s="408"/>
      <c r="BB10" s="409"/>
      <c r="BC10" s="407" t="s">
        <v>181</v>
      </c>
      <c r="BD10" s="408"/>
      <c r="BE10" s="408"/>
      <c r="BF10" s="409"/>
      <c r="BG10" s="410" t="s">
        <v>183</v>
      </c>
      <c r="BH10" s="405"/>
      <c r="BI10" s="405"/>
      <c r="BJ10" s="405"/>
      <c r="BK10" s="405"/>
      <c r="BL10" s="405"/>
      <c r="BM10" s="405"/>
      <c r="BN10" s="405"/>
      <c r="BO10" s="405"/>
      <c r="BP10" s="405"/>
      <c r="BQ10" s="405"/>
      <c r="BR10" s="405"/>
      <c r="BS10" s="405"/>
      <c r="BT10" s="405"/>
      <c r="BU10" s="405"/>
      <c r="BV10" s="405"/>
      <c r="BW10" s="405"/>
      <c r="BX10" s="406"/>
      <c r="BY10" s="411" t="s">
        <v>184</v>
      </c>
      <c r="BZ10" s="410" t="s">
        <v>185</v>
      </c>
      <c r="CA10" s="405"/>
      <c r="CB10" s="405"/>
      <c r="CC10" s="94"/>
    </row>
    <row r="11" spans="1:81" ht="38.4" customHeight="1" x14ac:dyDescent="0.3">
      <c r="A11" s="272"/>
      <c r="B11" s="272"/>
      <c r="D11" s="395" t="s">
        <v>526</v>
      </c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7"/>
      <c r="P11" s="389" t="s">
        <v>187</v>
      </c>
      <c r="Q11" s="412" t="s">
        <v>179</v>
      </c>
      <c r="R11" s="386" t="s">
        <v>489</v>
      </c>
      <c r="S11" s="386" t="s">
        <v>490</v>
      </c>
      <c r="T11" s="386" t="s">
        <v>491</v>
      </c>
      <c r="U11" s="386" t="s">
        <v>492</v>
      </c>
      <c r="V11" s="386" t="s">
        <v>493</v>
      </c>
      <c r="W11" s="386" t="s">
        <v>494</v>
      </c>
      <c r="X11" s="386" t="s">
        <v>495</v>
      </c>
      <c r="Y11" s="386" t="s">
        <v>496</v>
      </c>
      <c r="Z11" s="386" t="s">
        <v>497</v>
      </c>
      <c r="AA11" s="386" t="s">
        <v>498</v>
      </c>
      <c r="AB11" s="386" t="s">
        <v>499</v>
      </c>
      <c r="AC11" s="386" t="s">
        <v>500</v>
      </c>
      <c r="AD11" s="386" t="s">
        <v>501</v>
      </c>
      <c r="AE11" s="386" t="s">
        <v>502</v>
      </c>
      <c r="AF11" s="386" t="s">
        <v>503</v>
      </c>
      <c r="AG11" s="386" t="s">
        <v>504</v>
      </c>
      <c r="AH11" s="386" t="s">
        <v>505</v>
      </c>
      <c r="AI11" s="386" t="s">
        <v>506</v>
      </c>
      <c r="AJ11" s="386" t="s">
        <v>507</v>
      </c>
      <c r="AK11" s="386" t="s">
        <v>508</v>
      </c>
      <c r="AL11" s="386" t="s">
        <v>509</v>
      </c>
      <c r="AM11" s="386" t="s">
        <v>510</v>
      </c>
      <c r="AN11" s="386" t="s">
        <v>511</v>
      </c>
      <c r="AO11" s="386" t="s">
        <v>512</v>
      </c>
      <c r="AP11" s="386" t="s">
        <v>513</v>
      </c>
      <c r="AQ11" s="386" t="s">
        <v>514</v>
      </c>
      <c r="AR11" s="386" t="s">
        <v>515</v>
      </c>
      <c r="AS11" s="386" t="s">
        <v>516</v>
      </c>
      <c r="AT11" s="386" t="s">
        <v>517</v>
      </c>
      <c r="AU11" s="386" t="s">
        <v>518</v>
      </c>
      <c r="AV11" s="386" t="s">
        <v>519</v>
      </c>
      <c r="AW11" s="386" t="s">
        <v>520</v>
      </c>
      <c r="AX11" s="386" t="s">
        <v>521</v>
      </c>
      <c r="AY11" s="386" t="s">
        <v>522</v>
      </c>
      <c r="AZ11" s="422" t="s">
        <v>161</v>
      </c>
      <c r="BA11" s="424" t="s">
        <v>8</v>
      </c>
      <c r="BB11" s="425"/>
      <c r="BC11" s="411" t="s">
        <v>188</v>
      </c>
      <c r="BD11" s="415" t="s">
        <v>8</v>
      </c>
      <c r="BE11" s="415"/>
      <c r="BF11" s="415"/>
      <c r="BG11" s="392" t="s">
        <v>182</v>
      </c>
      <c r="BH11" s="386"/>
      <c r="BI11" s="395" t="s">
        <v>529</v>
      </c>
      <c r="BJ11" s="396"/>
      <c r="BK11" s="396"/>
      <c r="BL11" s="396"/>
      <c r="BM11" s="395" t="s">
        <v>189</v>
      </c>
      <c r="BN11" s="396"/>
      <c r="BO11" s="396"/>
      <c r="BP11" s="397"/>
      <c r="BQ11" s="418" t="s">
        <v>190</v>
      </c>
      <c r="BR11" s="415" t="s">
        <v>191</v>
      </c>
      <c r="BS11" s="415"/>
      <c r="BT11" s="415"/>
      <c r="BU11" s="415"/>
      <c r="BV11" s="415" t="s">
        <v>192</v>
      </c>
      <c r="BW11" s="421" t="s">
        <v>193</v>
      </c>
      <c r="BX11" s="415" t="s">
        <v>194</v>
      </c>
      <c r="BY11" s="411"/>
      <c r="BZ11" s="418" t="s">
        <v>161</v>
      </c>
      <c r="CA11" s="415" t="s">
        <v>195</v>
      </c>
      <c r="CB11" s="415" t="s">
        <v>196</v>
      </c>
      <c r="CC11" s="94"/>
    </row>
    <row r="12" spans="1:81" ht="15.75" customHeight="1" x14ac:dyDescent="0.3">
      <c r="A12" s="272"/>
      <c r="B12" s="272"/>
      <c r="C12" s="271"/>
      <c r="D12" s="395" t="s">
        <v>524</v>
      </c>
      <c r="E12" s="396"/>
      <c r="F12" s="396"/>
      <c r="G12" s="396"/>
      <c r="H12" s="396"/>
      <c r="I12" s="396"/>
      <c r="J12" s="396"/>
      <c r="K12" s="396"/>
      <c r="L12" s="396"/>
      <c r="M12" s="397"/>
      <c r="N12" s="416" t="s">
        <v>525</v>
      </c>
      <c r="O12" s="417"/>
      <c r="P12" s="390"/>
      <c r="Q12" s="413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7"/>
      <c r="AN12" s="387"/>
      <c r="AO12" s="387"/>
      <c r="AP12" s="387"/>
      <c r="AQ12" s="387"/>
      <c r="AR12" s="387"/>
      <c r="AS12" s="387"/>
      <c r="AT12" s="387"/>
      <c r="AU12" s="387"/>
      <c r="AV12" s="387"/>
      <c r="AW12" s="387"/>
      <c r="AX12" s="387"/>
      <c r="AY12" s="387"/>
      <c r="AZ12" s="422"/>
      <c r="BA12" s="183"/>
      <c r="BB12" s="184"/>
      <c r="BC12" s="411"/>
      <c r="BD12" s="96"/>
      <c r="BE12" s="96"/>
      <c r="BF12" s="96"/>
      <c r="BG12" s="393"/>
      <c r="BH12" s="387"/>
      <c r="BI12" s="391" t="s">
        <v>620</v>
      </c>
      <c r="BJ12" s="391" t="s">
        <v>621</v>
      </c>
      <c r="BK12" s="391" t="s">
        <v>203</v>
      </c>
      <c r="BL12" s="391" t="s">
        <v>204</v>
      </c>
      <c r="BM12" s="391" t="s">
        <v>201</v>
      </c>
      <c r="BN12" s="391" t="s">
        <v>202</v>
      </c>
      <c r="BO12" s="391" t="s">
        <v>203</v>
      </c>
      <c r="BP12" s="391" t="s">
        <v>204</v>
      </c>
      <c r="BQ12" s="419"/>
      <c r="BR12" s="96"/>
      <c r="BS12" s="96"/>
      <c r="BT12" s="96"/>
      <c r="BU12" s="96"/>
      <c r="BV12" s="415"/>
      <c r="BW12" s="421"/>
      <c r="BX12" s="415"/>
      <c r="BY12" s="411"/>
      <c r="BZ12" s="419"/>
      <c r="CA12" s="415"/>
      <c r="CB12" s="415"/>
      <c r="CC12" s="94"/>
    </row>
    <row r="13" spans="1:81" s="87" customFormat="1" ht="74.400000000000006" customHeight="1" x14ac:dyDescent="0.3">
      <c r="A13" s="96" t="s">
        <v>441</v>
      </c>
      <c r="B13" s="96" t="s">
        <v>585</v>
      </c>
      <c r="C13" s="348" t="s">
        <v>186</v>
      </c>
      <c r="D13" s="95" t="s">
        <v>548</v>
      </c>
      <c r="E13" s="95" t="s">
        <v>483</v>
      </c>
      <c r="F13" s="95" t="s">
        <v>547</v>
      </c>
      <c r="G13" s="95" t="s">
        <v>484</v>
      </c>
      <c r="H13" s="95" t="s">
        <v>485</v>
      </c>
      <c r="I13" s="95" t="s">
        <v>527</v>
      </c>
      <c r="J13" s="95" t="s">
        <v>486</v>
      </c>
      <c r="K13" s="95" t="s">
        <v>197</v>
      </c>
      <c r="L13" s="95" t="s">
        <v>198</v>
      </c>
      <c r="N13" s="186" t="s">
        <v>530</v>
      </c>
      <c r="O13" s="186" t="s">
        <v>619</v>
      </c>
      <c r="P13" s="96" t="s">
        <v>531</v>
      </c>
      <c r="Q13" s="414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423"/>
      <c r="BA13" s="97" t="s">
        <v>199</v>
      </c>
      <c r="BB13" s="97" t="s">
        <v>200</v>
      </c>
      <c r="BC13" s="411"/>
      <c r="BD13" s="96"/>
      <c r="BE13" s="96"/>
      <c r="BF13" s="96"/>
      <c r="BG13" s="394"/>
      <c r="BH13" s="388"/>
      <c r="BI13" s="391"/>
      <c r="BJ13" s="391"/>
      <c r="BK13" s="391"/>
      <c r="BL13" s="391"/>
      <c r="BM13" s="391"/>
      <c r="BN13" s="391"/>
      <c r="BO13" s="391"/>
      <c r="BP13" s="391"/>
      <c r="BQ13" s="420"/>
      <c r="BR13" s="99" t="s">
        <v>188</v>
      </c>
      <c r="BS13" s="100" t="s">
        <v>205</v>
      </c>
      <c r="BT13" s="100" t="s">
        <v>205</v>
      </c>
      <c r="BU13" s="100" t="s">
        <v>205</v>
      </c>
      <c r="BV13" s="415"/>
      <c r="BW13" s="421"/>
      <c r="BX13" s="415"/>
      <c r="BY13" s="411"/>
      <c r="BZ13" s="420"/>
      <c r="CA13" s="415"/>
      <c r="CB13" s="415"/>
      <c r="CC13" s="101"/>
    </row>
    <row r="14" spans="1:81" hidden="1" x14ac:dyDescent="0.3">
      <c r="A14" s="415" t="s">
        <v>442</v>
      </c>
      <c r="B14" s="415" t="s">
        <v>585</v>
      </c>
      <c r="C14" s="410" t="s">
        <v>178</v>
      </c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12" t="s">
        <v>179</v>
      </c>
      <c r="R14" s="410" t="s">
        <v>523</v>
      </c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  <c r="AW14" s="405"/>
      <c r="AX14" s="405"/>
      <c r="AY14" s="406"/>
      <c r="AZ14" s="407" t="s">
        <v>180</v>
      </c>
      <c r="BA14" s="408"/>
      <c r="BB14" s="409"/>
      <c r="BC14" s="407" t="s">
        <v>181</v>
      </c>
      <c r="BD14" s="408"/>
      <c r="BE14" s="408"/>
      <c r="BF14" s="409"/>
      <c r="BG14" s="410" t="s">
        <v>183</v>
      </c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6"/>
      <c r="BY14" s="411" t="s">
        <v>184</v>
      </c>
      <c r="BZ14" s="404" t="s">
        <v>185</v>
      </c>
      <c r="CA14" s="404"/>
      <c r="CB14" s="404"/>
      <c r="CC14" s="94"/>
    </row>
    <row r="15" spans="1:81" hidden="1" x14ac:dyDescent="0.3">
      <c r="A15" s="415"/>
      <c r="B15" s="415"/>
      <c r="C15" s="412" t="s">
        <v>186</v>
      </c>
      <c r="D15" s="395" t="s">
        <v>526</v>
      </c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7"/>
      <c r="P15" s="389" t="s">
        <v>187</v>
      </c>
      <c r="Q15" s="413"/>
      <c r="R15" s="177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03"/>
      <c r="AZ15" s="179"/>
      <c r="BA15" s="180"/>
      <c r="BB15" s="181"/>
      <c r="BC15" s="173"/>
      <c r="BD15" s="174"/>
      <c r="BE15" s="174"/>
      <c r="BF15" s="175"/>
      <c r="BG15" s="392" t="s">
        <v>182</v>
      </c>
      <c r="BH15" s="263"/>
      <c r="BI15" s="395" t="s">
        <v>529</v>
      </c>
      <c r="BJ15" s="396"/>
      <c r="BK15" s="396"/>
      <c r="BL15" s="396"/>
      <c r="BM15" s="395" t="s">
        <v>189</v>
      </c>
      <c r="BN15" s="396"/>
      <c r="BO15" s="396"/>
      <c r="BP15" s="397"/>
      <c r="BQ15" s="418" t="s">
        <v>190</v>
      </c>
      <c r="BR15" s="415" t="s">
        <v>191</v>
      </c>
      <c r="BS15" s="415"/>
      <c r="BT15" s="415"/>
      <c r="BU15" s="415"/>
      <c r="BV15" s="415" t="s">
        <v>192</v>
      </c>
      <c r="BW15" s="421" t="s">
        <v>193</v>
      </c>
      <c r="BX15" s="415" t="s">
        <v>194</v>
      </c>
      <c r="BY15" s="411"/>
      <c r="BZ15" s="182"/>
      <c r="CA15" s="185"/>
      <c r="CB15" s="185"/>
      <c r="CC15" s="94"/>
    </row>
    <row r="16" spans="1:81" ht="15.75" hidden="1" customHeight="1" x14ac:dyDescent="0.3">
      <c r="A16" s="415"/>
      <c r="B16" s="415"/>
      <c r="C16" s="413"/>
      <c r="D16" s="395" t="s">
        <v>524</v>
      </c>
      <c r="E16" s="396"/>
      <c r="F16" s="396"/>
      <c r="G16" s="396"/>
      <c r="H16" s="396"/>
      <c r="I16" s="396"/>
      <c r="J16" s="396"/>
      <c r="K16" s="396"/>
      <c r="L16" s="396"/>
      <c r="M16" s="397"/>
      <c r="N16" s="416" t="s">
        <v>525</v>
      </c>
      <c r="O16" s="417"/>
      <c r="P16" s="390"/>
      <c r="Q16" s="413"/>
      <c r="R16" s="386" t="s">
        <v>489</v>
      </c>
      <c r="S16" s="386" t="s">
        <v>490</v>
      </c>
      <c r="T16" s="386" t="s">
        <v>491</v>
      </c>
      <c r="U16" s="386" t="s">
        <v>492</v>
      </c>
      <c r="V16" s="386" t="s">
        <v>493</v>
      </c>
      <c r="W16" s="386" t="s">
        <v>494</v>
      </c>
      <c r="X16" s="386" t="s">
        <v>495</v>
      </c>
      <c r="Y16" s="386" t="s">
        <v>496</v>
      </c>
      <c r="Z16" s="386" t="s">
        <v>497</v>
      </c>
      <c r="AA16" s="386" t="s">
        <v>498</v>
      </c>
      <c r="AB16" s="386" t="s">
        <v>499</v>
      </c>
      <c r="AC16" s="386" t="s">
        <v>500</v>
      </c>
      <c r="AD16" s="386" t="s">
        <v>501</v>
      </c>
      <c r="AE16" s="386" t="s">
        <v>502</v>
      </c>
      <c r="AF16" s="386" t="s">
        <v>503</v>
      </c>
      <c r="AG16" s="386" t="s">
        <v>504</v>
      </c>
      <c r="AH16" s="386" t="s">
        <v>505</v>
      </c>
      <c r="AI16" s="386" t="s">
        <v>506</v>
      </c>
      <c r="AJ16" s="386" t="s">
        <v>507</v>
      </c>
      <c r="AK16" s="386" t="s">
        <v>508</v>
      </c>
      <c r="AL16" s="386" t="s">
        <v>509</v>
      </c>
      <c r="AM16" s="386" t="s">
        <v>510</v>
      </c>
      <c r="AN16" s="386" t="s">
        <v>511</v>
      </c>
      <c r="AO16" s="386" t="s">
        <v>512</v>
      </c>
      <c r="AP16" s="386" t="s">
        <v>513</v>
      </c>
      <c r="AQ16" s="386" t="s">
        <v>514</v>
      </c>
      <c r="AR16" s="386" t="s">
        <v>515</v>
      </c>
      <c r="AS16" s="386" t="s">
        <v>516</v>
      </c>
      <c r="AT16" s="386" t="s">
        <v>517</v>
      </c>
      <c r="AU16" s="386" t="s">
        <v>518</v>
      </c>
      <c r="AV16" s="386" t="s">
        <v>519</v>
      </c>
      <c r="AW16" s="386" t="s">
        <v>520</v>
      </c>
      <c r="AX16" s="386" t="s">
        <v>521</v>
      </c>
      <c r="AY16" s="386" t="s">
        <v>522</v>
      </c>
      <c r="AZ16" s="422" t="s">
        <v>161</v>
      </c>
      <c r="BA16" s="424" t="s">
        <v>8</v>
      </c>
      <c r="BB16" s="425"/>
      <c r="BC16" s="411" t="s">
        <v>188</v>
      </c>
      <c r="BD16" s="415" t="s">
        <v>8</v>
      </c>
      <c r="BE16" s="415"/>
      <c r="BF16" s="415"/>
      <c r="BG16" s="393"/>
      <c r="BH16" s="254"/>
      <c r="BI16" s="391" t="s">
        <v>620</v>
      </c>
      <c r="BJ16" s="391" t="s">
        <v>621</v>
      </c>
      <c r="BK16" s="391" t="s">
        <v>203</v>
      </c>
      <c r="BL16" s="391" t="s">
        <v>204</v>
      </c>
      <c r="BM16" s="391" t="s">
        <v>201</v>
      </c>
      <c r="BN16" s="391" t="s">
        <v>202</v>
      </c>
      <c r="BO16" s="391" t="s">
        <v>203</v>
      </c>
      <c r="BP16" s="391" t="s">
        <v>204</v>
      </c>
      <c r="BQ16" s="419"/>
      <c r="BR16" s="96"/>
      <c r="BS16" s="96"/>
      <c r="BT16" s="96"/>
      <c r="BU16" s="96"/>
      <c r="BV16" s="415"/>
      <c r="BW16" s="421"/>
      <c r="BX16" s="415"/>
      <c r="BY16" s="411"/>
      <c r="BZ16" s="418" t="s">
        <v>161</v>
      </c>
      <c r="CA16" s="415" t="s">
        <v>195</v>
      </c>
      <c r="CB16" s="415" t="s">
        <v>196</v>
      </c>
      <c r="CC16" s="94"/>
    </row>
    <row r="17" spans="1:81" ht="29.25" hidden="1" customHeight="1" x14ac:dyDescent="0.3">
      <c r="A17" s="415"/>
      <c r="B17" s="415"/>
      <c r="C17" s="414"/>
      <c r="D17" s="95" t="s">
        <v>206</v>
      </c>
      <c r="E17" s="95" t="s">
        <v>207</v>
      </c>
      <c r="F17" s="95" t="s">
        <v>208</v>
      </c>
      <c r="G17" s="95" t="s">
        <v>209</v>
      </c>
      <c r="H17" s="95" t="s">
        <v>210</v>
      </c>
      <c r="I17" s="95" t="s">
        <v>488</v>
      </c>
      <c r="J17" s="95" t="s">
        <v>487</v>
      </c>
      <c r="K17" s="95" t="s">
        <v>211</v>
      </c>
      <c r="L17" s="95" t="s">
        <v>212</v>
      </c>
      <c r="M17" s="95" t="s">
        <v>216</v>
      </c>
      <c r="N17" s="186" t="s">
        <v>530</v>
      </c>
      <c r="O17" s="176" t="s">
        <v>619</v>
      </c>
      <c r="P17" s="96" t="s">
        <v>531</v>
      </c>
      <c r="Q17" s="414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423"/>
      <c r="BA17" s="97" t="s">
        <v>199</v>
      </c>
      <c r="BB17" s="97" t="s">
        <v>200</v>
      </c>
      <c r="BC17" s="411"/>
      <c r="BD17" s="96"/>
      <c r="BE17" s="96"/>
      <c r="BF17" s="96"/>
      <c r="BG17" s="394"/>
      <c r="BH17" s="97"/>
      <c r="BI17" s="391"/>
      <c r="BJ17" s="391"/>
      <c r="BK17" s="391"/>
      <c r="BL17" s="391"/>
      <c r="BM17" s="391"/>
      <c r="BN17" s="391"/>
      <c r="BO17" s="391"/>
      <c r="BP17" s="391"/>
      <c r="BQ17" s="420"/>
      <c r="BR17" s="99" t="s">
        <v>188</v>
      </c>
      <c r="BS17" s="100" t="s">
        <v>205</v>
      </c>
      <c r="BT17" s="100" t="s">
        <v>205</v>
      </c>
      <c r="BU17" s="100" t="s">
        <v>205</v>
      </c>
      <c r="BV17" s="415"/>
      <c r="BW17" s="421"/>
      <c r="BX17" s="415"/>
      <c r="BY17" s="411"/>
      <c r="BZ17" s="420"/>
      <c r="CA17" s="415"/>
      <c r="CB17" s="415"/>
      <c r="CC17" s="101"/>
    </row>
    <row r="18" spans="1:81" hidden="1" x14ac:dyDescent="0.3">
      <c r="A18" s="426" t="s">
        <v>532</v>
      </c>
      <c r="B18" s="415" t="s">
        <v>585</v>
      </c>
      <c r="C18" s="410" t="s">
        <v>178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12" t="s">
        <v>179</v>
      </c>
      <c r="R18" s="410" t="s">
        <v>523</v>
      </c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  <c r="AD18" s="405"/>
      <c r="AE18" s="405"/>
      <c r="AF18" s="405"/>
      <c r="AG18" s="405"/>
      <c r="AH18" s="405"/>
      <c r="AI18" s="405"/>
      <c r="AJ18" s="405"/>
      <c r="AK18" s="405"/>
      <c r="AL18" s="405"/>
      <c r="AM18" s="405"/>
      <c r="AN18" s="405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6"/>
      <c r="AZ18" s="407" t="s">
        <v>180</v>
      </c>
      <c r="BA18" s="408"/>
      <c r="BB18" s="409"/>
      <c r="BC18" s="407" t="s">
        <v>181</v>
      </c>
      <c r="BD18" s="408"/>
      <c r="BE18" s="408"/>
      <c r="BF18" s="409"/>
      <c r="BG18" s="410" t="s">
        <v>183</v>
      </c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6"/>
      <c r="BY18" s="411" t="s">
        <v>184</v>
      </c>
      <c r="BZ18" s="404" t="s">
        <v>185</v>
      </c>
      <c r="CA18" s="404"/>
      <c r="CB18" s="404"/>
      <c r="CC18" s="94"/>
    </row>
    <row r="19" spans="1:81" hidden="1" x14ac:dyDescent="0.3">
      <c r="A19" s="426"/>
      <c r="B19" s="415"/>
      <c r="C19" s="412" t="s">
        <v>186</v>
      </c>
      <c r="D19" s="395" t="s">
        <v>526</v>
      </c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7"/>
      <c r="P19" s="389" t="s">
        <v>187</v>
      </c>
      <c r="Q19" s="413"/>
      <c r="R19" s="386" t="s">
        <v>489</v>
      </c>
      <c r="S19" s="386" t="s">
        <v>490</v>
      </c>
      <c r="T19" s="386" t="s">
        <v>491</v>
      </c>
      <c r="U19" s="386" t="s">
        <v>492</v>
      </c>
      <c r="V19" s="386" t="s">
        <v>493</v>
      </c>
      <c r="W19" s="386" t="s">
        <v>494</v>
      </c>
      <c r="X19" s="386" t="s">
        <v>495</v>
      </c>
      <c r="Y19" s="386" t="s">
        <v>496</v>
      </c>
      <c r="Z19" s="386" t="s">
        <v>497</v>
      </c>
      <c r="AA19" s="386" t="s">
        <v>498</v>
      </c>
      <c r="AB19" s="386" t="s">
        <v>499</v>
      </c>
      <c r="AC19" s="386" t="s">
        <v>500</v>
      </c>
      <c r="AD19" s="386" t="s">
        <v>501</v>
      </c>
      <c r="AE19" s="386" t="s">
        <v>502</v>
      </c>
      <c r="AF19" s="386" t="s">
        <v>503</v>
      </c>
      <c r="AG19" s="386" t="s">
        <v>504</v>
      </c>
      <c r="AH19" s="386" t="s">
        <v>505</v>
      </c>
      <c r="AI19" s="386" t="s">
        <v>506</v>
      </c>
      <c r="AJ19" s="386" t="s">
        <v>507</v>
      </c>
      <c r="AK19" s="386" t="s">
        <v>508</v>
      </c>
      <c r="AL19" s="386" t="s">
        <v>509</v>
      </c>
      <c r="AM19" s="386" t="s">
        <v>510</v>
      </c>
      <c r="AN19" s="386" t="s">
        <v>511</v>
      </c>
      <c r="AO19" s="386" t="s">
        <v>512</v>
      </c>
      <c r="AP19" s="386" t="s">
        <v>513</v>
      </c>
      <c r="AQ19" s="386" t="s">
        <v>514</v>
      </c>
      <c r="AR19" s="386" t="s">
        <v>515</v>
      </c>
      <c r="AS19" s="386" t="s">
        <v>516</v>
      </c>
      <c r="AT19" s="386" t="s">
        <v>517</v>
      </c>
      <c r="AU19" s="386" t="s">
        <v>518</v>
      </c>
      <c r="AV19" s="386" t="s">
        <v>519</v>
      </c>
      <c r="AW19" s="386" t="s">
        <v>520</v>
      </c>
      <c r="AX19" s="386" t="s">
        <v>521</v>
      </c>
      <c r="AY19" s="386" t="s">
        <v>522</v>
      </c>
      <c r="AZ19" s="422" t="s">
        <v>161</v>
      </c>
      <c r="BA19" s="424" t="s">
        <v>8</v>
      </c>
      <c r="BB19" s="425"/>
      <c r="BC19" s="411" t="s">
        <v>188</v>
      </c>
      <c r="BD19" s="415" t="s">
        <v>8</v>
      </c>
      <c r="BE19" s="415"/>
      <c r="BF19" s="415"/>
      <c r="BG19" s="392" t="s">
        <v>182</v>
      </c>
      <c r="BH19" s="263"/>
      <c r="BI19" s="395" t="s">
        <v>529</v>
      </c>
      <c r="BJ19" s="396"/>
      <c r="BK19" s="396"/>
      <c r="BL19" s="396"/>
      <c r="BM19" s="395" t="s">
        <v>189</v>
      </c>
      <c r="BN19" s="396"/>
      <c r="BO19" s="396"/>
      <c r="BP19" s="397"/>
      <c r="BQ19" s="418" t="s">
        <v>190</v>
      </c>
      <c r="BR19" s="415" t="s">
        <v>191</v>
      </c>
      <c r="BS19" s="415"/>
      <c r="BT19" s="415"/>
      <c r="BU19" s="415"/>
      <c r="BV19" s="415" t="s">
        <v>192</v>
      </c>
      <c r="BW19" s="421" t="s">
        <v>193</v>
      </c>
      <c r="BX19" s="415" t="s">
        <v>194</v>
      </c>
      <c r="BY19" s="411"/>
      <c r="BZ19" s="415" t="s">
        <v>161</v>
      </c>
      <c r="CA19" s="415" t="s">
        <v>195</v>
      </c>
      <c r="CB19" s="415" t="s">
        <v>196</v>
      </c>
      <c r="CC19" s="94"/>
    </row>
    <row r="20" spans="1:81" ht="15.75" hidden="1" customHeight="1" x14ac:dyDescent="0.3">
      <c r="A20" s="426"/>
      <c r="B20" s="415"/>
      <c r="C20" s="413"/>
      <c r="D20" s="395" t="s">
        <v>524</v>
      </c>
      <c r="E20" s="396"/>
      <c r="F20" s="396"/>
      <c r="G20" s="396"/>
      <c r="H20" s="396"/>
      <c r="I20" s="396"/>
      <c r="J20" s="396"/>
      <c r="K20" s="396"/>
      <c r="L20" s="396"/>
      <c r="M20" s="397"/>
      <c r="N20" s="416" t="s">
        <v>525</v>
      </c>
      <c r="O20" s="417"/>
      <c r="P20" s="390"/>
      <c r="Q20" s="413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422"/>
      <c r="BA20" s="183"/>
      <c r="BB20" s="184"/>
      <c r="BC20" s="411"/>
      <c r="BD20" s="96"/>
      <c r="BE20" s="96"/>
      <c r="BF20" s="96"/>
      <c r="BG20" s="393"/>
      <c r="BH20" s="254"/>
      <c r="BI20" s="391" t="s">
        <v>620</v>
      </c>
      <c r="BJ20" s="391" t="s">
        <v>621</v>
      </c>
      <c r="BK20" s="391" t="s">
        <v>203</v>
      </c>
      <c r="BL20" s="391" t="s">
        <v>204</v>
      </c>
      <c r="BM20" s="391" t="s">
        <v>201</v>
      </c>
      <c r="BN20" s="391" t="s">
        <v>202</v>
      </c>
      <c r="BO20" s="391" t="s">
        <v>203</v>
      </c>
      <c r="BP20" s="391" t="s">
        <v>204</v>
      </c>
      <c r="BQ20" s="419"/>
      <c r="BR20" s="96"/>
      <c r="BS20" s="96"/>
      <c r="BT20" s="96"/>
      <c r="BU20" s="96"/>
      <c r="BV20" s="415"/>
      <c r="BW20" s="421"/>
      <c r="BX20" s="415"/>
      <c r="BY20" s="411"/>
      <c r="BZ20" s="415"/>
      <c r="CA20" s="415"/>
      <c r="CB20" s="415"/>
      <c r="CC20" s="94"/>
    </row>
    <row r="21" spans="1:81" ht="24.75" hidden="1" customHeight="1" x14ac:dyDescent="0.3">
      <c r="A21" s="426"/>
      <c r="B21" s="415"/>
      <c r="C21" s="414"/>
      <c r="D21" s="95" t="s">
        <v>548</v>
      </c>
      <c r="E21" s="95"/>
      <c r="F21" s="95"/>
      <c r="G21" s="95"/>
      <c r="H21" s="95"/>
      <c r="I21" s="95"/>
      <c r="J21" s="95"/>
      <c r="K21" s="95"/>
      <c r="L21" s="95"/>
      <c r="M21" s="95"/>
      <c r="N21" s="186" t="s">
        <v>530</v>
      </c>
      <c r="O21" s="176" t="s">
        <v>619</v>
      </c>
      <c r="P21" s="96" t="s">
        <v>531</v>
      </c>
      <c r="Q21" s="414"/>
      <c r="R21" s="388"/>
      <c r="S21" s="388"/>
      <c r="T21" s="388"/>
      <c r="U21" s="388"/>
      <c r="V21" s="388"/>
      <c r="W21" s="388"/>
      <c r="X21" s="388"/>
      <c r="Y21" s="388"/>
      <c r="Z21" s="388"/>
      <c r="AA21" s="388"/>
      <c r="AB21" s="388"/>
      <c r="AC21" s="388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388"/>
      <c r="AY21" s="388"/>
      <c r="AZ21" s="423"/>
      <c r="BA21" s="97" t="s">
        <v>199</v>
      </c>
      <c r="BB21" s="97" t="s">
        <v>200</v>
      </c>
      <c r="BC21" s="411"/>
      <c r="BD21" s="96" t="s">
        <v>443</v>
      </c>
      <c r="BE21" s="96" t="s">
        <v>444</v>
      </c>
      <c r="BF21" s="96"/>
      <c r="BG21" s="394"/>
      <c r="BH21" s="97"/>
      <c r="BI21" s="391"/>
      <c r="BJ21" s="391"/>
      <c r="BK21" s="391"/>
      <c r="BL21" s="391"/>
      <c r="BM21" s="391"/>
      <c r="BN21" s="391"/>
      <c r="BO21" s="391"/>
      <c r="BP21" s="391"/>
      <c r="BQ21" s="420"/>
      <c r="BR21" s="99" t="s">
        <v>188</v>
      </c>
      <c r="BS21" s="100" t="s">
        <v>205</v>
      </c>
      <c r="BT21" s="100" t="s">
        <v>205</v>
      </c>
      <c r="BU21" s="100" t="s">
        <v>205</v>
      </c>
      <c r="BV21" s="415"/>
      <c r="BW21" s="421"/>
      <c r="BX21" s="415"/>
      <c r="BY21" s="411"/>
      <c r="BZ21" s="415"/>
      <c r="CA21" s="415"/>
      <c r="CB21" s="415"/>
      <c r="CC21" s="101"/>
    </row>
    <row r="22" spans="1:81" ht="17.399999999999999" x14ac:dyDescent="0.3">
      <c r="A22" s="191" t="s">
        <v>533</v>
      </c>
      <c r="B22" s="139"/>
      <c r="C22" s="192" t="s">
        <v>6</v>
      </c>
      <c r="D22" s="140" t="s">
        <v>6</v>
      </c>
      <c r="E22" s="140" t="s">
        <v>6</v>
      </c>
      <c r="F22" s="140" t="s">
        <v>6</v>
      </c>
      <c r="G22" s="140" t="s">
        <v>6</v>
      </c>
      <c r="H22" s="140" t="s">
        <v>6</v>
      </c>
      <c r="I22" s="140" t="s">
        <v>6</v>
      </c>
      <c r="J22" s="140" t="s">
        <v>6</v>
      </c>
      <c r="K22" s="140" t="s">
        <v>6</v>
      </c>
      <c r="L22" s="140" t="s">
        <v>6</v>
      </c>
      <c r="M22" s="140" t="s">
        <v>6</v>
      </c>
      <c r="N22" s="140" t="s">
        <v>6</v>
      </c>
      <c r="O22" s="140" t="s">
        <v>6</v>
      </c>
      <c r="P22" s="140" t="s">
        <v>6</v>
      </c>
      <c r="Q22" s="252" t="s">
        <v>6</v>
      </c>
      <c r="R22" s="140" t="s">
        <v>6</v>
      </c>
      <c r="S22" s="140" t="s">
        <v>6</v>
      </c>
      <c r="T22" s="140" t="s">
        <v>6</v>
      </c>
      <c r="U22" s="140" t="s">
        <v>6</v>
      </c>
      <c r="V22" s="140" t="s">
        <v>6</v>
      </c>
      <c r="W22" s="140" t="s">
        <v>6</v>
      </c>
      <c r="X22" s="140" t="s">
        <v>6</v>
      </c>
      <c r="Y22" s="140" t="s">
        <v>6</v>
      </c>
      <c r="Z22" s="140" t="s">
        <v>6</v>
      </c>
      <c r="AA22" s="140" t="s">
        <v>6</v>
      </c>
      <c r="AB22" s="140" t="s">
        <v>6</v>
      </c>
      <c r="AC22" s="140" t="s">
        <v>6</v>
      </c>
      <c r="AD22" s="140" t="s">
        <v>6</v>
      </c>
      <c r="AE22" s="140" t="s">
        <v>6</v>
      </c>
      <c r="AF22" s="140" t="s">
        <v>6</v>
      </c>
      <c r="AG22" s="140" t="s">
        <v>6</v>
      </c>
      <c r="AH22" s="140" t="s">
        <v>6</v>
      </c>
      <c r="AI22" s="140" t="s">
        <v>6</v>
      </c>
      <c r="AJ22" s="140" t="s">
        <v>6</v>
      </c>
      <c r="AK22" s="140" t="s">
        <v>6</v>
      </c>
      <c r="AL22" s="140" t="s">
        <v>6</v>
      </c>
      <c r="AM22" s="140" t="s">
        <v>6</v>
      </c>
      <c r="AN22" s="140" t="s">
        <v>6</v>
      </c>
      <c r="AO22" s="140" t="s">
        <v>6</v>
      </c>
      <c r="AP22" s="140" t="s">
        <v>6</v>
      </c>
      <c r="AQ22" s="140" t="s">
        <v>6</v>
      </c>
      <c r="AR22" s="140" t="s">
        <v>6</v>
      </c>
      <c r="AS22" s="140" t="s">
        <v>6</v>
      </c>
      <c r="AT22" s="140" t="s">
        <v>6</v>
      </c>
      <c r="AU22" s="140" t="s">
        <v>6</v>
      </c>
      <c r="AV22" s="140" t="s">
        <v>6</v>
      </c>
      <c r="AW22" s="140" t="s">
        <v>6</v>
      </c>
      <c r="AX22" s="140" t="s">
        <v>6</v>
      </c>
      <c r="AY22" s="140" t="s">
        <v>6</v>
      </c>
      <c r="AZ22" s="141" t="s">
        <v>6</v>
      </c>
      <c r="BA22" s="140" t="s">
        <v>6</v>
      </c>
      <c r="BB22" s="140" t="s">
        <v>6</v>
      </c>
      <c r="BC22" s="141" t="s">
        <v>6</v>
      </c>
      <c r="BD22" s="140" t="s">
        <v>6</v>
      </c>
      <c r="BE22" s="140" t="s">
        <v>6</v>
      </c>
      <c r="BF22" s="140" t="s">
        <v>6</v>
      </c>
      <c r="BG22" s="141" t="s">
        <v>6</v>
      </c>
      <c r="BH22" s="140" t="s">
        <v>6</v>
      </c>
      <c r="BI22" s="140" t="s">
        <v>6</v>
      </c>
      <c r="BJ22" s="140" t="s">
        <v>6</v>
      </c>
      <c r="BK22" s="140" t="s">
        <v>6</v>
      </c>
      <c r="BL22" s="140" t="s">
        <v>6</v>
      </c>
      <c r="BM22" s="140" t="s">
        <v>6</v>
      </c>
      <c r="BN22" s="140" t="s">
        <v>6</v>
      </c>
      <c r="BO22" s="140" t="s">
        <v>6</v>
      </c>
      <c r="BP22" s="140" t="s">
        <v>6</v>
      </c>
      <c r="BQ22" s="140" t="s">
        <v>6</v>
      </c>
      <c r="BR22" s="142" t="s">
        <v>6</v>
      </c>
      <c r="BS22" s="140" t="s">
        <v>6</v>
      </c>
      <c r="BT22" s="140" t="s">
        <v>6</v>
      </c>
      <c r="BU22" s="140" t="s">
        <v>6</v>
      </c>
      <c r="BV22" s="140" t="s">
        <v>6</v>
      </c>
      <c r="BW22" s="140" t="s">
        <v>6</v>
      </c>
      <c r="BX22" s="140" t="s">
        <v>6</v>
      </c>
      <c r="BY22" s="141" t="s">
        <v>6</v>
      </c>
      <c r="BZ22" s="140" t="s">
        <v>6</v>
      </c>
      <c r="CA22" s="140" t="s">
        <v>6</v>
      </c>
      <c r="CB22" s="140" t="s">
        <v>6</v>
      </c>
      <c r="CC22" s="102" t="s">
        <v>83</v>
      </c>
    </row>
    <row r="23" spans="1:81" ht="30.6" x14ac:dyDescent="0.3">
      <c r="A23" s="427" t="s">
        <v>534</v>
      </c>
      <c r="B23" s="429" t="s">
        <v>535</v>
      </c>
      <c r="C23" s="253" t="s">
        <v>545</v>
      </c>
      <c r="D23" s="193">
        <v>18</v>
      </c>
      <c r="E23" s="193"/>
      <c r="F23" s="193"/>
      <c r="G23" s="193"/>
      <c r="H23" s="193"/>
      <c r="I23" s="193"/>
      <c r="J23" s="193"/>
      <c r="K23" s="193"/>
      <c r="L23" s="193"/>
      <c r="M23" s="193"/>
      <c r="N23" s="98" t="s">
        <v>6</v>
      </c>
      <c r="O23" s="98" t="s">
        <v>6</v>
      </c>
      <c r="P23" s="98" t="s">
        <v>6</v>
      </c>
      <c r="Q23" s="194" t="s">
        <v>6</v>
      </c>
      <c r="R23" s="189" t="s">
        <v>6</v>
      </c>
      <c r="S23" s="189" t="s">
        <v>6</v>
      </c>
      <c r="T23" s="189" t="s">
        <v>6</v>
      </c>
      <c r="U23" s="189" t="s">
        <v>6</v>
      </c>
      <c r="V23" s="189" t="s">
        <v>6</v>
      </c>
      <c r="W23" s="189" t="s">
        <v>6</v>
      </c>
      <c r="X23" s="189" t="s">
        <v>6</v>
      </c>
      <c r="Y23" s="189" t="s">
        <v>6</v>
      </c>
      <c r="Z23" s="189" t="s">
        <v>6</v>
      </c>
      <c r="AA23" s="189" t="s">
        <v>6</v>
      </c>
      <c r="AB23" s="189" t="s">
        <v>6</v>
      </c>
      <c r="AC23" s="189" t="s">
        <v>6</v>
      </c>
      <c r="AD23" s="189" t="s">
        <v>6</v>
      </c>
      <c r="AE23" s="189" t="s">
        <v>6</v>
      </c>
      <c r="AF23" s="189" t="s">
        <v>6</v>
      </c>
      <c r="AG23" s="189" t="s">
        <v>6</v>
      </c>
      <c r="AH23" s="189" t="s">
        <v>6</v>
      </c>
      <c r="AI23" s="189" t="s">
        <v>6</v>
      </c>
      <c r="AJ23" s="189" t="s">
        <v>6</v>
      </c>
      <c r="AK23" s="189" t="s">
        <v>6</v>
      </c>
      <c r="AL23" s="189" t="s">
        <v>6</v>
      </c>
      <c r="AM23" s="189" t="s">
        <v>6</v>
      </c>
      <c r="AN23" s="189" t="s">
        <v>6</v>
      </c>
      <c r="AO23" s="189" t="s">
        <v>6</v>
      </c>
      <c r="AP23" s="189" t="s">
        <v>6</v>
      </c>
      <c r="AQ23" s="189" t="s">
        <v>6</v>
      </c>
      <c r="AR23" s="189" t="s">
        <v>6</v>
      </c>
      <c r="AS23" s="189" t="s">
        <v>6</v>
      </c>
      <c r="AT23" s="189" t="s">
        <v>6</v>
      </c>
      <c r="AU23" s="189" t="s">
        <v>6</v>
      </c>
      <c r="AV23" s="189" t="s">
        <v>6</v>
      </c>
      <c r="AW23" s="189" t="s">
        <v>6</v>
      </c>
      <c r="AX23" s="189" t="s">
        <v>6</v>
      </c>
      <c r="AY23" s="189" t="s">
        <v>6</v>
      </c>
      <c r="AZ23" s="187" t="s">
        <v>6</v>
      </c>
      <c r="BA23" s="97" t="s">
        <v>6</v>
      </c>
      <c r="BB23" s="97" t="s">
        <v>6</v>
      </c>
      <c r="BC23" s="188" t="s">
        <v>6</v>
      </c>
      <c r="BD23" s="96" t="s">
        <v>6</v>
      </c>
      <c r="BE23" s="96" t="s">
        <v>6</v>
      </c>
      <c r="BF23" s="96" t="s">
        <v>6</v>
      </c>
      <c r="BG23" s="187" t="s">
        <v>6</v>
      </c>
      <c r="BH23" s="98" t="s">
        <v>6</v>
      </c>
      <c r="BI23" s="98" t="s">
        <v>6</v>
      </c>
      <c r="BJ23" s="98" t="s">
        <v>6</v>
      </c>
      <c r="BK23" s="98" t="s">
        <v>6</v>
      </c>
      <c r="BL23" s="98" t="s">
        <v>6</v>
      </c>
      <c r="BM23" s="98" t="s">
        <v>6</v>
      </c>
      <c r="BN23" s="97" t="s">
        <v>6</v>
      </c>
      <c r="BO23" s="97" t="s">
        <v>6</v>
      </c>
      <c r="BP23" s="97" t="s">
        <v>6</v>
      </c>
      <c r="BQ23" s="97" t="s">
        <v>6</v>
      </c>
      <c r="BR23" s="99" t="s">
        <v>6</v>
      </c>
      <c r="BS23" s="100" t="s">
        <v>6</v>
      </c>
      <c r="BT23" s="100" t="s">
        <v>6</v>
      </c>
      <c r="BU23" s="100" t="s">
        <v>6</v>
      </c>
      <c r="BV23" s="96" t="s">
        <v>6</v>
      </c>
      <c r="BW23" s="96" t="s">
        <v>6</v>
      </c>
      <c r="BX23" s="96" t="s">
        <v>6</v>
      </c>
      <c r="BY23" s="188" t="s">
        <v>6</v>
      </c>
      <c r="BZ23" s="96" t="s">
        <v>6</v>
      </c>
      <c r="CA23" s="96" t="s">
        <v>6</v>
      </c>
      <c r="CB23" s="96" t="s">
        <v>6</v>
      </c>
      <c r="CC23" s="101" t="s">
        <v>83</v>
      </c>
    </row>
    <row r="24" spans="1:81" ht="30.6" x14ac:dyDescent="0.3">
      <c r="A24" s="428"/>
      <c r="B24" s="430"/>
      <c r="C24" s="253" t="s">
        <v>546</v>
      </c>
      <c r="D24" s="193">
        <v>42</v>
      </c>
      <c r="E24" s="193"/>
      <c r="F24" s="193"/>
      <c r="G24" s="193"/>
      <c r="H24" s="193"/>
      <c r="I24" s="193"/>
      <c r="J24" s="193"/>
      <c r="K24" s="193"/>
      <c r="L24" s="193"/>
      <c r="M24" s="193"/>
      <c r="N24" s="98" t="s">
        <v>6</v>
      </c>
      <c r="O24" s="98" t="s">
        <v>6</v>
      </c>
      <c r="P24" s="98" t="s">
        <v>6</v>
      </c>
      <c r="Q24" s="194" t="s">
        <v>6</v>
      </c>
      <c r="R24" s="189" t="s">
        <v>6</v>
      </c>
      <c r="S24" s="189" t="s">
        <v>6</v>
      </c>
      <c r="T24" s="189" t="s">
        <v>6</v>
      </c>
      <c r="U24" s="189" t="s">
        <v>6</v>
      </c>
      <c r="V24" s="189" t="s">
        <v>6</v>
      </c>
      <c r="W24" s="189" t="s">
        <v>6</v>
      </c>
      <c r="X24" s="189" t="s">
        <v>6</v>
      </c>
      <c r="Y24" s="189" t="s">
        <v>6</v>
      </c>
      <c r="Z24" s="189" t="s">
        <v>6</v>
      </c>
      <c r="AA24" s="189" t="s">
        <v>6</v>
      </c>
      <c r="AB24" s="189" t="s">
        <v>6</v>
      </c>
      <c r="AC24" s="189" t="s">
        <v>6</v>
      </c>
      <c r="AD24" s="189" t="s">
        <v>6</v>
      </c>
      <c r="AE24" s="189" t="s">
        <v>6</v>
      </c>
      <c r="AF24" s="189" t="s">
        <v>6</v>
      </c>
      <c r="AG24" s="189" t="s">
        <v>6</v>
      </c>
      <c r="AH24" s="189" t="s">
        <v>6</v>
      </c>
      <c r="AI24" s="189" t="s">
        <v>6</v>
      </c>
      <c r="AJ24" s="189" t="s">
        <v>6</v>
      </c>
      <c r="AK24" s="189" t="s">
        <v>6</v>
      </c>
      <c r="AL24" s="189" t="s">
        <v>6</v>
      </c>
      <c r="AM24" s="189" t="s">
        <v>6</v>
      </c>
      <c r="AN24" s="189" t="s">
        <v>6</v>
      </c>
      <c r="AO24" s="189" t="s">
        <v>6</v>
      </c>
      <c r="AP24" s="189" t="s">
        <v>6</v>
      </c>
      <c r="AQ24" s="189" t="s">
        <v>6</v>
      </c>
      <c r="AR24" s="189" t="s">
        <v>6</v>
      </c>
      <c r="AS24" s="189" t="s">
        <v>6</v>
      </c>
      <c r="AT24" s="189" t="s">
        <v>6</v>
      </c>
      <c r="AU24" s="189" t="s">
        <v>6</v>
      </c>
      <c r="AV24" s="189" t="s">
        <v>6</v>
      </c>
      <c r="AW24" s="189" t="s">
        <v>6</v>
      </c>
      <c r="AX24" s="189" t="s">
        <v>6</v>
      </c>
      <c r="AY24" s="189" t="s">
        <v>6</v>
      </c>
      <c r="AZ24" s="187" t="s">
        <v>6</v>
      </c>
      <c r="BA24" s="97" t="s">
        <v>6</v>
      </c>
      <c r="BB24" s="97" t="s">
        <v>6</v>
      </c>
      <c r="BC24" s="188" t="s">
        <v>6</v>
      </c>
      <c r="BD24" s="96" t="s">
        <v>6</v>
      </c>
      <c r="BE24" s="96" t="s">
        <v>6</v>
      </c>
      <c r="BF24" s="96" t="s">
        <v>6</v>
      </c>
      <c r="BG24" s="187" t="s">
        <v>6</v>
      </c>
      <c r="BH24" s="98" t="s">
        <v>6</v>
      </c>
      <c r="BI24" s="98" t="s">
        <v>6</v>
      </c>
      <c r="BJ24" s="98" t="s">
        <v>6</v>
      </c>
      <c r="BK24" s="98" t="s">
        <v>6</v>
      </c>
      <c r="BL24" s="98" t="s">
        <v>6</v>
      </c>
      <c r="BM24" s="98" t="s">
        <v>6</v>
      </c>
      <c r="BN24" s="97" t="s">
        <v>6</v>
      </c>
      <c r="BO24" s="97" t="s">
        <v>6</v>
      </c>
      <c r="BP24" s="97" t="s">
        <v>6</v>
      </c>
      <c r="BQ24" s="97" t="s">
        <v>6</v>
      </c>
      <c r="BR24" s="99" t="s">
        <v>6</v>
      </c>
      <c r="BS24" s="100" t="s">
        <v>6</v>
      </c>
      <c r="BT24" s="100" t="s">
        <v>6</v>
      </c>
      <c r="BU24" s="100" t="s">
        <v>6</v>
      </c>
      <c r="BV24" s="96" t="s">
        <v>6</v>
      </c>
      <c r="BW24" s="96" t="s">
        <v>6</v>
      </c>
      <c r="BX24" s="96" t="s">
        <v>6</v>
      </c>
      <c r="BY24" s="188" t="s">
        <v>6</v>
      </c>
      <c r="BZ24" s="96" t="s">
        <v>6</v>
      </c>
      <c r="CA24" s="96" t="s">
        <v>6</v>
      </c>
      <c r="CB24" s="96" t="s">
        <v>6</v>
      </c>
      <c r="CC24" s="101" t="s">
        <v>83</v>
      </c>
    </row>
    <row r="25" spans="1:81" ht="30.6" x14ac:dyDescent="0.3">
      <c r="A25" s="427" t="s">
        <v>536</v>
      </c>
      <c r="B25" s="429" t="s">
        <v>537</v>
      </c>
      <c r="C25" s="253" t="s">
        <v>545</v>
      </c>
      <c r="D25" s="193">
        <v>6390</v>
      </c>
      <c r="E25" s="193"/>
      <c r="F25" s="193"/>
      <c r="G25" s="193"/>
      <c r="H25" s="193"/>
      <c r="I25" s="193"/>
      <c r="J25" s="193"/>
      <c r="K25" s="193"/>
      <c r="L25" s="193"/>
      <c r="M25" s="193"/>
      <c r="N25" s="98" t="s">
        <v>6</v>
      </c>
      <c r="O25" s="98" t="s">
        <v>6</v>
      </c>
      <c r="P25" s="98" t="s">
        <v>6</v>
      </c>
      <c r="Q25" s="194" t="s">
        <v>6</v>
      </c>
      <c r="R25" s="189" t="s">
        <v>6</v>
      </c>
      <c r="S25" s="189" t="s">
        <v>6</v>
      </c>
      <c r="T25" s="189" t="s">
        <v>6</v>
      </c>
      <c r="U25" s="189" t="s">
        <v>6</v>
      </c>
      <c r="V25" s="189" t="s">
        <v>6</v>
      </c>
      <c r="W25" s="189" t="s">
        <v>6</v>
      </c>
      <c r="X25" s="189" t="s">
        <v>6</v>
      </c>
      <c r="Y25" s="189" t="s">
        <v>6</v>
      </c>
      <c r="Z25" s="189" t="s">
        <v>6</v>
      </c>
      <c r="AA25" s="189" t="s">
        <v>6</v>
      </c>
      <c r="AB25" s="189" t="s">
        <v>6</v>
      </c>
      <c r="AC25" s="189" t="s">
        <v>6</v>
      </c>
      <c r="AD25" s="189" t="s">
        <v>6</v>
      </c>
      <c r="AE25" s="189" t="s">
        <v>6</v>
      </c>
      <c r="AF25" s="189" t="s">
        <v>6</v>
      </c>
      <c r="AG25" s="189" t="s">
        <v>6</v>
      </c>
      <c r="AH25" s="189" t="s">
        <v>6</v>
      </c>
      <c r="AI25" s="189" t="s">
        <v>6</v>
      </c>
      <c r="AJ25" s="189" t="s">
        <v>6</v>
      </c>
      <c r="AK25" s="189" t="s">
        <v>6</v>
      </c>
      <c r="AL25" s="189" t="s">
        <v>6</v>
      </c>
      <c r="AM25" s="189" t="s">
        <v>6</v>
      </c>
      <c r="AN25" s="189" t="s">
        <v>6</v>
      </c>
      <c r="AO25" s="189" t="s">
        <v>6</v>
      </c>
      <c r="AP25" s="189" t="s">
        <v>6</v>
      </c>
      <c r="AQ25" s="189" t="s">
        <v>6</v>
      </c>
      <c r="AR25" s="189" t="s">
        <v>6</v>
      </c>
      <c r="AS25" s="189" t="s">
        <v>6</v>
      </c>
      <c r="AT25" s="189" t="s">
        <v>6</v>
      </c>
      <c r="AU25" s="189" t="s">
        <v>6</v>
      </c>
      <c r="AV25" s="189" t="s">
        <v>6</v>
      </c>
      <c r="AW25" s="189" t="s">
        <v>6</v>
      </c>
      <c r="AX25" s="189" t="s">
        <v>6</v>
      </c>
      <c r="AY25" s="189" t="s">
        <v>6</v>
      </c>
      <c r="AZ25" s="187" t="s">
        <v>6</v>
      </c>
      <c r="BA25" s="97" t="s">
        <v>6</v>
      </c>
      <c r="BB25" s="97" t="s">
        <v>6</v>
      </c>
      <c r="BC25" s="188" t="s">
        <v>6</v>
      </c>
      <c r="BD25" s="96" t="s">
        <v>6</v>
      </c>
      <c r="BE25" s="96" t="s">
        <v>6</v>
      </c>
      <c r="BF25" s="96" t="s">
        <v>6</v>
      </c>
      <c r="BG25" s="187" t="s">
        <v>6</v>
      </c>
      <c r="BH25" s="98" t="s">
        <v>6</v>
      </c>
      <c r="BI25" s="98" t="s">
        <v>6</v>
      </c>
      <c r="BJ25" s="98" t="s">
        <v>6</v>
      </c>
      <c r="BK25" s="98" t="s">
        <v>6</v>
      </c>
      <c r="BL25" s="98" t="s">
        <v>6</v>
      </c>
      <c r="BM25" s="98" t="s">
        <v>6</v>
      </c>
      <c r="BN25" s="97" t="s">
        <v>6</v>
      </c>
      <c r="BO25" s="97" t="s">
        <v>6</v>
      </c>
      <c r="BP25" s="97" t="s">
        <v>6</v>
      </c>
      <c r="BQ25" s="97" t="s">
        <v>6</v>
      </c>
      <c r="BR25" s="99" t="s">
        <v>6</v>
      </c>
      <c r="BS25" s="100" t="s">
        <v>6</v>
      </c>
      <c r="BT25" s="100" t="s">
        <v>6</v>
      </c>
      <c r="BU25" s="100" t="s">
        <v>6</v>
      </c>
      <c r="BV25" s="96" t="s">
        <v>6</v>
      </c>
      <c r="BW25" s="96" t="s">
        <v>6</v>
      </c>
      <c r="BX25" s="96" t="s">
        <v>6</v>
      </c>
      <c r="BY25" s="188" t="s">
        <v>6</v>
      </c>
      <c r="BZ25" s="96" t="s">
        <v>6</v>
      </c>
      <c r="CA25" s="96" t="s">
        <v>6</v>
      </c>
      <c r="CB25" s="96" t="s">
        <v>6</v>
      </c>
      <c r="CC25" s="101" t="s">
        <v>83</v>
      </c>
    </row>
    <row r="26" spans="1:81" ht="30.6" x14ac:dyDescent="0.3">
      <c r="A26" s="428"/>
      <c r="B26" s="430"/>
      <c r="C26" s="253" t="s">
        <v>546</v>
      </c>
      <c r="D26" s="193">
        <v>14910</v>
      </c>
      <c r="E26" s="193"/>
      <c r="F26" s="193"/>
      <c r="G26" s="193"/>
      <c r="H26" s="193"/>
      <c r="I26" s="193"/>
      <c r="J26" s="193"/>
      <c r="K26" s="193"/>
      <c r="L26" s="193"/>
      <c r="M26" s="193"/>
      <c r="N26" s="98" t="s">
        <v>6</v>
      </c>
      <c r="O26" s="98" t="s">
        <v>6</v>
      </c>
      <c r="P26" s="98" t="s">
        <v>6</v>
      </c>
      <c r="Q26" s="194" t="s">
        <v>6</v>
      </c>
      <c r="R26" s="189" t="s">
        <v>6</v>
      </c>
      <c r="S26" s="189" t="s">
        <v>6</v>
      </c>
      <c r="T26" s="189" t="s">
        <v>6</v>
      </c>
      <c r="U26" s="189" t="s">
        <v>6</v>
      </c>
      <c r="V26" s="189" t="s">
        <v>6</v>
      </c>
      <c r="W26" s="189" t="s">
        <v>6</v>
      </c>
      <c r="X26" s="189" t="s">
        <v>6</v>
      </c>
      <c r="Y26" s="189" t="s">
        <v>6</v>
      </c>
      <c r="Z26" s="189" t="s">
        <v>6</v>
      </c>
      <c r="AA26" s="189" t="s">
        <v>6</v>
      </c>
      <c r="AB26" s="189" t="s">
        <v>6</v>
      </c>
      <c r="AC26" s="189" t="s">
        <v>6</v>
      </c>
      <c r="AD26" s="189" t="s">
        <v>6</v>
      </c>
      <c r="AE26" s="189" t="s">
        <v>6</v>
      </c>
      <c r="AF26" s="189" t="s">
        <v>6</v>
      </c>
      <c r="AG26" s="189" t="s">
        <v>6</v>
      </c>
      <c r="AH26" s="189" t="s">
        <v>6</v>
      </c>
      <c r="AI26" s="189" t="s">
        <v>6</v>
      </c>
      <c r="AJ26" s="189" t="s">
        <v>6</v>
      </c>
      <c r="AK26" s="189" t="s">
        <v>6</v>
      </c>
      <c r="AL26" s="189" t="s">
        <v>6</v>
      </c>
      <c r="AM26" s="189" t="s">
        <v>6</v>
      </c>
      <c r="AN26" s="189" t="s">
        <v>6</v>
      </c>
      <c r="AO26" s="189" t="s">
        <v>6</v>
      </c>
      <c r="AP26" s="189" t="s">
        <v>6</v>
      </c>
      <c r="AQ26" s="189" t="s">
        <v>6</v>
      </c>
      <c r="AR26" s="189" t="s">
        <v>6</v>
      </c>
      <c r="AS26" s="189" t="s">
        <v>6</v>
      </c>
      <c r="AT26" s="189" t="s">
        <v>6</v>
      </c>
      <c r="AU26" s="189" t="s">
        <v>6</v>
      </c>
      <c r="AV26" s="189" t="s">
        <v>6</v>
      </c>
      <c r="AW26" s="189" t="s">
        <v>6</v>
      </c>
      <c r="AX26" s="189" t="s">
        <v>6</v>
      </c>
      <c r="AY26" s="189" t="s">
        <v>6</v>
      </c>
      <c r="AZ26" s="187" t="s">
        <v>6</v>
      </c>
      <c r="BA26" s="97" t="s">
        <v>6</v>
      </c>
      <c r="BB26" s="97" t="s">
        <v>6</v>
      </c>
      <c r="BC26" s="188" t="s">
        <v>6</v>
      </c>
      <c r="BD26" s="96" t="s">
        <v>6</v>
      </c>
      <c r="BE26" s="96" t="s">
        <v>6</v>
      </c>
      <c r="BF26" s="96" t="s">
        <v>6</v>
      </c>
      <c r="BG26" s="187" t="s">
        <v>6</v>
      </c>
      <c r="BH26" s="98" t="s">
        <v>6</v>
      </c>
      <c r="BI26" s="98" t="s">
        <v>6</v>
      </c>
      <c r="BJ26" s="98" t="s">
        <v>6</v>
      </c>
      <c r="BK26" s="98" t="s">
        <v>6</v>
      </c>
      <c r="BL26" s="98" t="s">
        <v>6</v>
      </c>
      <c r="BM26" s="98" t="s">
        <v>6</v>
      </c>
      <c r="BN26" s="97" t="s">
        <v>6</v>
      </c>
      <c r="BO26" s="97" t="s">
        <v>6</v>
      </c>
      <c r="BP26" s="97" t="s">
        <v>6</v>
      </c>
      <c r="BQ26" s="97" t="s">
        <v>6</v>
      </c>
      <c r="BR26" s="99" t="s">
        <v>6</v>
      </c>
      <c r="BS26" s="100" t="s">
        <v>6</v>
      </c>
      <c r="BT26" s="100" t="s">
        <v>6</v>
      </c>
      <c r="BU26" s="100" t="s">
        <v>6</v>
      </c>
      <c r="BV26" s="96" t="s">
        <v>6</v>
      </c>
      <c r="BW26" s="96" t="s">
        <v>6</v>
      </c>
      <c r="BX26" s="96" t="s">
        <v>6</v>
      </c>
      <c r="BY26" s="188" t="s">
        <v>6</v>
      </c>
      <c r="BZ26" s="96" t="s">
        <v>6</v>
      </c>
      <c r="CA26" s="96" t="s">
        <v>6</v>
      </c>
      <c r="CB26" s="96" t="s">
        <v>6</v>
      </c>
      <c r="CC26" s="101" t="s">
        <v>83</v>
      </c>
    </row>
    <row r="27" spans="1:81" s="251" customFormat="1" x14ac:dyDescent="0.3">
      <c r="A27" s="248" t="s">
        <v>533</v>
      </c>
      <c r="B27" s="96"/>
      <c r="C27" s="190" t="s">
        <v>6</v>
      </c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98" t="s">
        <v>6</v>
      </c>
      <c r="O27" s="98" t="s">
        <v>6</v>
      </c>
      <c r="P27" s="98" t="s">
        <v>6</v>
      </c>
      <c r="Q27" s="194" t="s">
        <v>6</v>
      </c>
      <c r="R27" s="250" t="s">
        <v>6</v>
      </c>
      <c r="S27" s="250" t="s">
        <v>6</v>
      </c>
      <c r="T27" s="250" t="s">
        <v>6</v>
      </c>
      <c r="U27" s="250" t="s">
        <v>6</v>
      </c>
      <c r="V27" s="250" t="s">
        <v>6</v>
      </c>
      <c r="W27" s="250" t="s">
        <v>6</v>
      </c>
      <c r="X27" s="250" t="s">
        <v>6</v>
      </c>
      <c r="Y27" s="250" t="s">
        <v>6</v>
      </c>
      <c r="Z27" s="250" t="s">
        <v>6</v>
      </c>
      <c r="AA27" s="250" t="s">
        <v>6</v>
      </c>
      <c r="AB27" s="250" t="s">
        <v>6</v>
      </c>
      <c r="AC27" s="250" t="s">
        <v>6</v>
      </c>
      <c r="AD27" s="250" t="s">
        <v>6</v>
      </c>
      <c r="AE27" s="250" t="s">
        <v>6</v>
      </c>
      <c r="AF27" s="250" t="s">
        <v>6</v>
      </c>
      <c r="AG27" s="250" t="s">
        <v>6</v>
      </c>
      <c r="AH27" s="250" t="s">
        <v>6</v>
      </c>
      <c r="AI27" s="250" t="s">
        <v>6</v>
      </c>
      <c r="AJ27" s="250" t="s">
        <v>6</v>
      </c>
      <c r="AK27" s="250" t="s">
        <v>6</v>
      </c>
      <c r="AL27" s="250" t="s">
        <v>6</v>
      </c>
      <c r="AM27" s="250" t="s">
        <v>6</v>
      </c>
      <c r="AN27" s="250" t="s">
        <v>6</v>
      </c>
      <c r="AO27" s="250" t="s">
        <v>6</v>
      </c>
      <c r="AP27" s="250" t="s">
        <v>6</v>
      </c>
      <c r="AQ27" s="250" t="s">
        <v>6</v>
      </c>
      <c r="AR27" s="250" t="s">
        <v>6</v>
      </c>
      <c r="AS27" s="250" t="s">
        <v>6</v>
      </c>
      <c r="AT27" s="250" t="s">
        <v>6</v>
      </c>
      <c r="AU27" s="250" t="s">
        <v>6</v>
      </c>
      <c r="AV27" s="250" t="s">
        <v>6</v>
      </c>
      <c r="AW27" s="250" t="s">
        <v>6</v>
      </c>
      <c r="AX27" s="250" t="s">
        <v>6</v>
      </c>
      <c r="AY27" s="250" t="s">
        <v>6</v>
      </c>
      <c r="AZ27" s="187" t="s">
        <v>6</v>
      </c>
      <c r="BA27" s="97" t="s">
        <v>6</v>
      </c>
      <c r="BB27" s="97" t="s">
        <v>6</v>
      </c>
      <c r="BC27" s="188" t="s">
        <v>6</v>
      </c>
      <c r="BD27" s="96" t="s">
        <v>6</v>
      </c>
      <c r="BE27" s="96" t="s">
        <v>6</v>
      </c>
      <c r="BF27" s="96" t="s">
        <v>6</v>
      </c>
      <c r="BG27" s="187" t="s">
        <v>6</v>
      </c>
      <c r="BH27" s="98" t="s">
        <v>6</v>
      </c>
      <c r="BI27" s="98" t="s">
        <v>6</v>
      </c>
      <c r="BJ27" s="98" t="s">
        <v>6</v>
      </c>
      <c r="BK27" s="98" t="s">
        <v>6</v>
      </c>
      <c r="BL27" s="98" t="s">
        <v>6</v>
      </c>
      <c r="BM27" s="98" t="s">
        <v>6</v>
      </c>
      <c r="BN27" s="97" t="s">
        <v>6</v>
      </c>
      <c r="BO27" s="97" t="s">
        <v>6</v>
      </c>
      <c r="BP27" s="97" t="s">
        <v>6</v>
      </c>
      <c r="BQ27" s="97" t="s">
        <v>6</v>
      </c>
      <c r="BR27" s="99" t="s">
        <v>6</v>
      </c>
      <c r="BS27" s="96" t="s">
        <v>6</v>
      </c>
      <c r="BT27" s="96" t="s">
        <v>6</v>
      </c>
      <c r="BU27" s="96" t="s">
        <v>6</v>
      </c>
      <c r="BV27" s="96" t="s">
        <v>6</v>
      </c>
      <c r="BW27" s="96" t="s">
        <v>6</v>
      </c>
      <c r="BX27" s="96" t="s">
        <v>6</v>
      </c>
      <c r="BY27" s="188" t="s">
        <v>6</v>
      </c>
      <c r="BZ27" s="96" t="s">
        <v>6</v>
      </c>
      <c r="CA27" s="96" t="s">
        <v>6</v>
      </c>
      <c r="CB27" s="96" t="s">
        <v>6</v>
      </c>
      <c r="CC27" s="101" t="s">
        <v>83</v>
      </c>
    </row>
    <row r="28" spans="1:81" s="251" customFormat="1" x14ac:dyDescent="0.3">
      <c r="A28" s="248" t="s">
        <v>538</v>
      </c>
      <c r="B28" s="96" t="s">
        <v>14</v>
      </c>
      <c r="C28" s="190" t="s">
        <v>6</v>
      </c>
      <c r="D28" s="195">
        <f>IFERROR((D$73+($N$73+$O$73)/SUM($D$75:$M$75)*D$75)/D23,0)</f>
        <v>369780.7063123805</v>
      </c>
      <c r="E28" s="195">
        <f t="shared" ref="E28:M28" si="0">IFERROR((E$73+($N$73+$O$73)/SUM($D$75:$M$75)*E$75)/E23,0)</f>
        <v>0</v>
      </c>
      <c r="F28" s="195">
        <f t="shared" si="0"/>
        <v>0</v>
      </c>
      <c r="G28" s="195">
        <f t="shared" si="0"/>
        <v>0</v>
      </c>
      <c r="H28" s="195">
        <f t="shared" si="0"/>
        <v>0</v>
      </c>
      <c r="I28" s="195">
        <f t="shared" si="0"/>
        <v>0</v>
      </c>
      <c r="J28" s="195">
        <f t="shared" si="0"/>
        <v>0</v>
      </c>
      <c r="K28" s="195">
        <f t="shared" si="0"/>
        <v>0</v>
      </c>
      <c r="L28" s="195">
        <f t="shared" si="0"/>
        <v>0</v>
      </c>
      <c r="M28" s="195">
        <f t="shared" si="0"/>
        <v>0</v>
      </c>
      <c r="N28" s="98" t="s">
        <v>6</v>
      </c>
      <c r="O28" s="98" t="s">
        <v>6</v>
      </c>
      <c r="P28" s="98" t="s">
        <v>6</v>
      </c>
      <c r="Q28" s="194" t="s">
        <v>6</v>
      </c>
      <c r="R28" s="250" t="s">
        <v>6</v>
      </c>
      <c r="S28" s="250" t="s">
        <v>6</v>
      </c>
      <c r="T28" s="250" t="s">
        <v>6</v>
      </c>
      <c r="U28" s="250" t="s">
        <v>6</v>
      </c>
      <c r="V28" s="250" t="s">
        <v>6</v>
      </c>
      <c r="W28" s="250" t="s">
        <v>6</v>
      </c>
      <c r="X28" s="250" t="s">
        <v>6</v>
      </c>
      <c r="Y28" s="250" t="s">
        <v>6</v>
      </c>
      <c r="Z28" s="250" t="s">
        <v>6</v>
      </c>
      <c r="AA28" s="250" t="s">
        <v>6</v>
      </c>
      <c r="AB28" s="250" t="s">
        <v>6</v>
      </c>
      <c r="AC28" s="250" t="s">
        <v>6</v>
      </c>
      <c r="AD28" s="250" t="s">
        <v>6</v>
      </c>
      <c r="AE28" s="250" t="s">
        <v>6</v>
      </c>
      <c r="AF28" s="250" t="s">
        <v>6</v>
      </c>
      <c r="AG28" s="250" t="s">
        <v>6</v>
      </c>
      <c r="AH28" s="250" t="s">
        <v>6</v>
      </c>
      <c r="AI28" s="250" t="s">
        <v>6</v>
      </c>
      <c r="AJ28" s="250" t="s">
        <v>6</v>
      </c>
      <c r="AK28" s="250" t="s">
        <v>6</v>
      </c>
      <c r="AL28" s="250" t="s">
        <v>6</v>
      </c>
      <c r="AM28" s="250" t="s">
        <v>6</v>
      </c>
      <c r="AN28" s="250" t="s">
        <v>6</v>
      </c>
      <c r="AO28" s="250" t="s">
        <v>6</v>
      </c>
      <c r="AP28" s="250" t="s">
        <v>6</v>
      </c>
      <c r="AQ28" s="250" t="s">
        <v>6</v>
      </c>
      <c r="AR28" s="250" t="s">
        <v>6</v>
      </c>
      <c r="AS28" s="250" t="s">
        <v>6</v>
      </c>
      <c r="AT28" s="250" t="s">
        <v>6</v>
      </c>
      <c r="AU28" s="250" t="s">
        <v>6</v>
      </c>
      <c r="AV28" s="250" t="s">
        <v>6</v>
      </c>
      <c r="AW28" s="250" t="s">
        <v>6</v>
      </c>
      <c r="AX28" s="250" t="s">
        <v>6</v>
      </c>
      <c r="AY28" s="250" t="s">
        <v>6</v>
      </c>
      <c r="AZ28" s="187" t="s">
        <v>6</v>
      </c>
      <c r="BA28" s="97" t="s">
        <v>6</v>
      </c>
      <c r="BB28" s="97" t="s">
        <v>6</v>
      </c>
      <c r="BC28" s="188" t="s">
        <v>6</v>
      </c>
      <c r="BD28" s="96" t="s">
        <v>6</v>
      </c>
      <c r="BE28" s="96" t="s">
        <v>6</v>
      </c>
      <c r="BF28" s="96" t="s">
        <v>6</v>
      </c>
      <c r="BG28" s="187" t="s">
        <v>6</v>
      </c>
      <c r="BH28" s="98" t="s">
        <v>6</v>
      </c>
      <c r="BI28" s="98" t="s">
        <v>6</v>
      </c>
      <c r="BJ28" s="98" t="s">
        <v>6</v>
      </c>
      <c r="BK28" s="98" t="s">
        <v>6</v>
      </c>
      <c r="BL28" s="98" t="s">
        <v>6</v>
      </c>
      <c r="BM28" s="98" t="s">
        <v>6</v>
      </c>
      <c r="BN28" s="97" t="s">
        <v>6</v>
      </c>
      <c r="BO28" s="97" t="s">
        <v>6</v>
      </c>
      <c r="BP28" s="97" t="s">
        <v>6</v>
      </c>
      <c r="BQ28" s="97" t="s">
        <v>6</v>
      </c>
      <c r="BR28" s="99" t="s">
        <v>6</v>
      </c>
      <c r="BS28" s="96" t="s">
        <v>6</v>
      </c>
      <c r="BT28" s="96" t="s">
        <v>6</v>
      </c>
      <c r="BU28" s="96" t="s">
        <v>6</v>
      </c>
      <c r="BV28" s="96" t="s">
        <v>6</v>
      </c>
      <c r="BW28" s="96" t="s">
        <v>6</v>
      </c>
      <c r="BX28" s="96" t="s">
        <v>6</v>
      </c>
      <c r="BY28" s="188" t="s">
        <v>6</v>
      </c>
      <c r="BZ28" s="96" t="s">
        <v>6</v>
      </c>
      <c r="CA28" s="96" t="s">
        <v>6</v>
      </c>
      <c r="CB28" s="96" t="s">
        <v>6</v>
      </c>
      <c r="CC28" s="101" t="s">
        <v>83</v>
      </c>
    </row>
    <row r="29" spans="1:81" s="251" customFormat="1" x14ac:dyDescent="0.3">
      <c r="A29" s="248" t="s">
        <v>539</v>
      </c>
      <c r="B29" s="96" t="s">
        <v>14</v>
      </c>
      <c r="C29" s="190" t="s">
        <v>6</v>
      </c>
      <c r="D29" s="195">
        <f t="shared" ref="D29:L29" si="1">IFERROR((D$73+($N$73+$O$73)/SUM($D$75:$M$75)*D$75)/D25,0)</f>
        <v>1041.6357924292408</v>
      </c>
      <c r="E29" s="195">
        <f t="shared" si="1"/>
        <v>0</v>
      </c>
      <c r="F29" s="195">
        <f t="shared" si="1"/>
        <v>0</v>
      </c>
      <c r="G29" s="195">
        <f t="shared" si="1"/>
        <v>0</v>
      </c>
      <c r="H29" s="195">
        <f t="shared" si="1"/>
        <v>0</v>
      </c>
      <c r="I29" s="195">
        <f t="shared" si="1"/>
        <v>0</v>
      </c>
      <c r="J29" s="195">
        <f t="shared" si="1"/>
        <v>0</v>
      </c>
      <c r="K29" s="195">
        <f t="shared" si="1"/>
        <v>0</v>
      </c>
      <c r="L29" s="195">
        <f t="shared" si="1"/>
        <v>0</v>
      </c>
      <c r="M29" s="195">
        <f>IFERROR((M$73+($N$73+$O$73)/SUM($D$75:$M$75)*M$75)/M25,0)</f>
        <v>0</v>
      </c>
      <c r="N29" s="98" t="s">
        <v>6</v>
      </c>
      <c r="O29" s="98" t="s">
        <v>6</v>
      </c>
      <c r="P29" s="98" t="s">
        <v>6</v>
      </c>
      <c r="Q29" s="194" t="s">
        <v>6</v>
      </c>
      <c r="R29" s="250" t="s">
        <v>6</v>
      </c>
      <c r="S29" s="250" t="s">
        <v>6</v>
      </c>
      <c r="T29" s="250" t="s">
        <v>6</v>
      </c>
      <c r="U29" s="250" t="s">
        <v>6</v>
      </c>
      <c r="V29" s="250" t="s">
        <v>6</v>
      </c>
      <c r="W29" s="250" t="s">
        <v>6</v>
      </c>
      <c r="X29" s="250" t="s">
        <v>6</v>
      </c>
      <c r="Y29" s="250" t="s">
        <v>6</v>
      </c>
      <c r="Z29" s="250" t="s">
        <v>6</v>
      </c>
      <c r="AA29" s="250" t="s">
        <v>6</v>
      </c>
      <c r="AB29" s="250" t="s">
        <v>6</v>
      </c>
      <c r="AC29" s="250" t="s">
        <v>6</v>
      </c>
      <c r="AD29" s="250" t="s">
        <v>6</v>
      </c>
      <c r="AE29" s="250" t="s">
        <v>6</v>
      </c>
      <c r="AF29" s="250" t="s">
        <v>6</v>
      </c>
      <c r="AG29" s="250" t="s">
        <v>6</v>
      </c>
      <c r="AH29" s="250" t="s">
        <v>6</v>
      </c>
      <c r="AI29" s="250" t="s">
        <v>6</v>
      </c>
      <c r="AJ29" s="250" t="s">
        <v>6</v>
      </c>
      <c r="AK29" s="250" t="s">
        <v>6</v>
      </c>
      <c r="AL29" s="250" t="s">
        <v>6</v>
      </c>
      <c r="AM29" s="250" t="s">
        <v>6</v>
      </c>
      <c r="AN29" s="250" t="s">
        <v>6</v>
      </c>
      <c r="AO29" s="250" t="s">
        <v>6</v>
      </c>
      <c r="AP29" s="250" t="s">
        <v>6</v>
      </c>
      <c r="AQ29" s="250" t="s">
        <v>6</v>
      </c>
      <c r="AR29" s="250" t="s">
        <v>6</v>
      </c>
      <c r="AS29" s="250" t="s">
        <v>6</v>
      </c>
      <c r="AT29" s="250" t="s">
        <v>6</v>
      </c>
      <c r="AU29" s="250" t="s">
        <v>6</v>
      </c>
      <c r="AV29" s="250" t="s">
        <v>6</v>
      </c>
      <c r="AW29" s="250" t="s">
        <v>6</v>
      </c>
      <c r="AX29" s="250" t="s">
        <v>6</v>
      </c>
      <c r="AY29" s="250" t="s">
        <v>6</v>
      </c>
      <c r="AZ29" s="187" t="s">
        <v>6</v>
      </c>
      <c r="BA29" s="97" t="s">
        <v>6</v>
      </c>
      <c r="BB29" s="97" t="s">
        <v>6</v>
      </c>
      <c r="BC29" s="188" t="s">
        <v>6</v>
      </c>
      <c r="BD29" s="96" t="s">
        <v>6</v>
      </c>
      <c r="BE29" s="96" t="s">
        <v>6</v>
      </c>
      <c r="BF29" s="96" t="s">
        <v>6</v>
      </c>
      <c r="BG29" s="187" t="s">
        <v>6</v>
      </c>
      <c r="BH29" s="98" t="s">
        <v>6</v>
      </c>
      <c r="BI29" s="98" t="s">
        <v>6</v>
      </c>
      <c r="BJ29" s="98" t="s">
        <v>6</v>
      </c>
      <c r="BK29" s="98" t="s">
        <v>6</v>
      </c>
      <c r="BL29" s="98" t="s">
        <v>6</v>
      </c>
      <c r="BM29" s="98" t="s">
        <v>6</v>
      </c>
      <c r="BN29" s="97" t="s">
        <v>6</v>
      </c>
      <c r="BO29" s="97" t="s">
        <v>6</v>
      </c>
      <c r="BP29" s="97" t="s">
        <v>6</v>
      </c>
      <c r="BQ29" s="97" t="s">
        <v>6</v>
      </c>
      <c r="BR29" s="99" t="s">
        <v>6</v>
      </c>
      <c r="BS29" s="96" t="s">
        <v>6</v>
      </c>
      <c r="BT29" s="96" t="s">
        <v>6</v>
      </c>
      <c r="BU29" s="96" t="s">
        <v>6</v>
      </c>
      <c r="BV29" s="96" t="s">
        <v>6</v>
      </c>
      <c r="BW29" s="96" t="s">
        <v>6</v>
      </c>
      <c r="BX29" s="96" t="s">
        <v>6</v>
      </c>
      <c r="BY29" s="188" t="s">
        <v>6</v>
      </c>
      <c r="BZ29" s="96" t="s">
        <v>6</v>
      </c>
      <c r="CA29" s="96" t="s">
        <v>6</v>
      </c>
      <c r="CB29" s="96" t="s">
        <v>6</v>
      </c>
      <c r="CC29" s="101" t="s">
        <v>83</v>
      </c>
    </row>
    <row r="30" spans="1:81" s="251" customFormat="1" ht="31.2" x14ac:dyDescent="0.3">
      <c r="A30" s="248" t="s">
        <v>540</v>
      </c>
      <c r="B30" s="96"/>
      <c r="C30" s="190" t="s">
        <v>6</v>
      </c>
      <c r="D30" s="249"/>
      <c r="E30" s="249"/>
      <c r="F30" s="249"/>
      <c r="G30" s="249"/>
      <c r="H30" s="249"/>
      <c r="I30" s="195"/>
      <c r="J30" s="195"/>
      <c r="K30" s="195"/>
      <c r="L30" s="195"/>
      <c r="M30" s="195"/>
      <c r="N30" s="98" t="s">
        <v>6</v>
      </c>
      <c r="O30" s="98" t="s">
        <v>6</v>
      </c>
      <c r="P30" s="98" t="s">
        <v>6</v>
      </c>
      <c r="Q30" s="194" t="s">
        <v>6</v>
      </c>
      <c r="R30" s="250" t="s">
        <v>6</v>
      </c>
      <c r="S30" s="250" t="s">
        <v>6</v>
      </c>
      <c r="T30" s="250" t="s">
        <v>6</v>
      </c>
      <c r="U30" s="250" t="s">
        <v>6</v>
      </c>
      <c r="V30" s="250" t="s">
        <v>6</v>
      </c>
      <c r="W30" s="250" t="s">
        <v>6</v>
      </c>
      <c r="X30" s="250" t="s">
        <v>6</v>
      </c>
      <c r="Y30" s="250" t="s">
        <v>6</v>
      </c>
      <c r="Z30" s="250" t="s">
        <v>6</v>
      </c>
      <c r="AA30" s="250" t="s">
        <v>6</v>
      </c>
      <c r="AB30" s="250" t="s">
        <v>6</v>
      </c>
      <c r="AC30" s="250" t="s">
        <v>6</v>
      </c>
      <c r="AD30" s="250" t="s">
        <v>6</v>
      </c>
      <c r="AE30" s="250" t="s">
        <v>6</v>
      </c>
      <c r="AF30" s="250" t="s">
        <v>6</v>
      </c>
      <c r="AG30" s="250" t="s">
        <v>6</v>
      </c>
      <c r="AH30" s="250" t="s">
        <v>6</v>
      </c>
      <c r="AI30" s="250" t="s">
        <v>6</v>
      </c>
      <c r="AJ30" s="250" t="s">
        <v>6</v>
      </c>
      <c r="AK30" s="250" t="s">
        <v>6</v>
      </c>
      <c r="AL30" s="250" t="s">
        <v>6</v>
      </c>
      <c r="AM30" s="250" t="s">
        <v>6</v>
      </c>
      <c r="AN30" s="250" t="s">
        <v>6</v>
      </c>
      <c r="AO30" s="250" t="s">
        <v>6</v>
      </c>
      <c r="AP30" s="250" t="s">
        <v>6</v>
      </c>
      <c r="AQ30" s="250" t="s">
        <v>6</v>
      </c>
      <c r="AR30" s="250" t="s">
        <v>6</v>
      </c>
      <c r="AS30" s="250" t="s">
        <v>6</v>
      </c>
      <c r="AT30" s="250" t="s">
        <v>6</v>
      </c>
      <c r="AU30" s="250" t="s">
        <v>6</v>
      </c>
      <c r="AV30" s="250" t="s">
        <v>6</v>
      </c>
      <c r="AW30" s="250" t="s">
        <v>6</v>
      </c>
      <c r="AX30" s="250" t="s">
        <v>6</v>
      </c>
      <c r="AY30" s="250" t="s">
        <v>6</v>
      </c>
      <c r="AZ30" s="187" t="s">
        <v>6</v>
      </c>
      <c r="BA30" s="97" t="s">
        <v>6</v>
      </c>
      <c r="BB30" s="97" t="s">
        <v>6</v>
      </c>
      <c r="BC30" s="188" t="s">
        <v>6</v>
      </c>
      <c r="BD30" s="96" t="s">
        <v>6</v>
      </c>
      <c r="BE30" s="96" t="s">
        <v>6</v>
      </c>
      <c r="BF30" s="96" t="s">
        <v>6</v>
      </c>
      <c r="BG30" s="187" t="s">
        <v>6</v>
      </c>
      <c r="BH30" s="98" t="s">
        <v>6</v>
      </c>
      <c r="BI30" s="98" t="s">
        <v>6</v>
      </c>
      <c r="BJ30" s="98" t="s">
        <v>6</v>
      </c>
      <c r="BK30" s="98" t="s">
        <v>6</v>
      </c>
      <c r="BL30" s="98" t="s">
        <v>6</v>
      </c>
      <c r="BM30" s="98" t="s">
        <v>6</v>
      </c>
      <c r="BN30" s="97" t="s">
        <v>6</v>
      </c>
      <c r="BO30" s="97" t="s">
        <v>6</v>
      </c>
      <c r="BP30" s="97" t="s">
        <v>6</v>
      </c>
      <c r="BQ30" s="97" t="s">
        <v>6</v>
      </c>
      <c r="BR30" s="99" t="s">
        <v>6</v>
      </c>
      <c r="BS30" s="96" t="s">
        <v>6</v>
      </c>
      <c r="BT30" s="96" t="s">
        <v>6</v>
      </c>
      <c r="BU30" s="96" t="s">
        <v>6</v>
      </c>
      <c r="BV30" s="96" t="s">
        <v>6</v>
      </c>
      <c r="BW30" s="96" t="s">
        <v>6</v>
      </c>
      <c r="BX30" s="96" t="s">
        <v>6</v>
      </c>
      <c r="BY30" s="188" t="s">
        <v>6</v>
      </c>
      <c r="BZ30" s="96" t="s">
        <v>6</v>
      </c>
      <c r="CA30" s="96" t="s">
        <v>6</v>
      </c>
      <c r="CB30" s="96" t="s">
        <v>6</v>
      </c>
      <c r="CC30" s="101" t="s">
        <v>83</v>
      </c>
    </row>
    <row r="31" spans="1:81" ht="11.25" customHeight="1" x14ac:dyDescent="0.3">
      <c r="A31" s="427" t="s">
        <v>538</v>
      </c>
      <c r="B31" s="429" t="s">
        <v>14</v>
      </c>
      <c r="C31" s="253" t="s">
        <v>545</v>
      </c>
      <c r="D31" s="269">
        <f>IFERROR((D$73+BI$73+BJ$73+($N$73+$O$73)/SUM($D$75:$M$75)*D$75)/(D$23*1.25+D$24),0)*1.25</f>
        <v>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98" t="s">
        <v>6</v>
      </c>
      <c r="O31" s="98" t="s">
        <v>6</v>
      </c>
      <c r="P31" s="98" t="s">
        <v>6</v>
      </c>
      <c r="Q31" s="194" t="s">
        <v>6</v>
      </c>
      <c r="R31" s="189" t="s">
        <v>6</v>
      </c>
      <c r="S31" s="189" t="s">
        <v>6</v>
      </c>
      <c r="T31" s="189" t="s">
        <v>6</v>
      </c>
      <c r="U31" s="189" t="s">
        <v>6</v>
      </c>
      <c r="V31" s="189" t="s">
        <v>6</v>
      </c>
      <c r="W31" s="189" t="s">
        <v>6</v>
      </c>
      <c r="X31" s="189" t="s">
        <v>6</v>
      </c>
      <c r="Y31" s="189" t="s">
        <v>6</v>
      </c>
      <c r="Z31" s="189" t="s">
        <v>6</v>
      </c>
      <c r="AA31" s="189" t="s">
        <v>6</v>
      </c>
      <c r="AB31" s="189" t="s">
        <v>6</v>
      </c>
      <c r="AC31" s="189" t="s">
        <v>6</v>
      </c>
      <c r="AD31" s="189" t="s">
        <v>6</v>
      </c>
      <c r="AE31" s="189" t="s">
        <v>6</v>
      </c>
      <c r="AF31" s="189" t="s">
        <v>6</v>
      </c>
      <c r="AG31" s="189" t="s">
        <v>6</v>
      </c>
      <c r="AH31" s="189" t="s">
        <v>6</v>
      </c>
      <c r="AI31" s="189" t="s">
        <v>6</v>
      </c>
      <c r="AJ31" s="189" t="s">
        <v>6</v>
      </c>
      <c r="AK31" s="189" t="s">
        <v>6</v>
      </c>
      <c r="AL31" s="189" t="s">
        <v>6</v>
      </c>
      <c r="AM31" s="189" t="s">
        <v>6</v>
      </c>
      <c r="AN31" s="189" t="s">
        <v>6</v>
      </c>
      <c r="AO31" s="189" t="s">
        <v>6</v>
      </c>
      <c r="AP31" s="189" t="s">
        <v>6</v>
      </c>
      <c r="AQ31" s="189" t="s">
        <v>6</v>
      </c>
      <c r="AR31" s="189" t="s">
        <v>6</v>
      </c>
      <c r="AS31" s="189" t="s">
        <v>6</v>
      </c>
      <c r="AT31" s="189" t="s">
        <v>6</v>
      </c>
      <c r="AU31" s="189" t="s">
        <v>6</v>
      </c>
      <c r="AV31" s="189" t="s">
        <v>6</v>
      </c>
      <c r="AW31" s="189" t="s">
        <v>6</v>
      </c>
      <c r="AX31" s="189" t="s">
        <v>6</v>
      </c>
      <c r="AY31" s="189" t="s">
        <v>6</v>
      </c>
      <c r="AZ31" s="187" t="s">
        <v>6</v>
      </c>
      <c r="BA31" s="97" t="s">
        <v>6</v>
      </c>
      <c r="BB31" s="97" t="s">
        <v>6</v>
      </c>
      <c r="BC31" s="188" t="s">
        <v>6</v>
      </c>
      <c r="BD31" s="96" t="s">
        <v>6</v>
      </c>
      <c r="BE31" s="96" t="s">
        <v>6</v>
      </c>
      <c r="BF31" s="96" t="s">
        <v>6</v>
      </c>
      <c r="BG31" s="187" t="s">
        <v>6</v>
      </c>
      <c r="BH31" s="98" t="s">
        <v>6</v>
      </c>
      <c r="BI31" s="98" t="s">
        <v>6</v>
      </c>
      <c r="BJ31" s="98" t="s">
        <v>6</v>
      </c>
      <c r="BK31" s="98" t="s">
        <v>6</v>
      </c>
      <c r="BL31" s="98" t="s">
        <v>6</v>
      </c>
      <c r="BM31" s="98" t="s">
        <v>6</v>
      </c>
      <c r="BN31" s="97" t="s">
        <v>6</v>
      </c>
      <c r="BO31" s="97" t="s">
        <v>6</v>
      </c>
      <c r="BP31" s="97" t="s">
        <v>6</v>
      </c>
      <c r="BQ31" s="97" t="s">
        <v>6</v>
      </c>
      <c r="BR31" s="99" t="s">
        <v>6</v>
      </c>
      <c r="BS31" s="100" t="s">
        <v>6</v>
      </c>
      <c r="BT31" s="100" t="s">
        <v>6</v>
      </c>
      <c r="BU31" s="100" t="s">
        <v>6</v>
      </c>
      <c r="BV31" s="96" t="s">
        <v>6</v>
      </c>
      <c r="BW31" s="96" t="s">
        <v>6</v>
      </c>
      <c r="BX31" s="96" t="s">
        <v>6</v>
      </c>
      <c r="BY31" s="188" t="s">
        <v>6</v>
      </c>
      <c r="BZ31" s="96" t="s">
        <v>6</v>
      </c>
      <c r="CA31" s="96" t="s">
        <v>6</v>
      </c>
      <c r="CB31" s="96" t="s">
        <v>6</v>
      </c>
      <c r="CC31" s="101" t="s">
        <v>83</v>
      </c>
    </row>
    <row r="32" spans="1:81" ht="11.25" customHeight="1" x14ac:dyDescent="0.3">
      <c r="A32" s="428"/>
      <c r="B32" s="430"/>
      <c r="C32" s="253" t="s">
        <v>546</v>
      </c>
      <c r="D32" s="269">
        <f>IFERROR((D$73+BI$73+BJ$73+($N$73+$O$73)/SUM($D$75:$M$75)*D$75)/(D$23*1.25+D$24),0)</f>
        <v>0</v>
      </c>
      <c r="E32" s="195"/>
      <c r="F32" s="195"/>
      <c r="G32" s="195"/>
      <c r="H32" s="195"/>
      <c r="I32" s="269">
        <f>IFERROR((I$73+BK$73+($N$73+$O$73)/SUM($D$75:$M$75)*I$75)/I24,0)</f>
        <v>0</v>
      </c>
      <c r="J32" s="195"/>
      <c r="K32" s="195"/>
      <c r="L32" s="195"/>
      <c r="M32" s="195"/>
      <c r="N32" s="98" t="s">
        <v>6</v>
      </c>
      <c r="O32" s="98" t="s">
        <v>6</v>
      </c>
      <c r="P32" s="98" t="s">
        <v>6</v>
      </c>
      <c r="Q32" s="194" t="s">
        <v>6</v>
      </c>
      <c r="R32" s="189" t="s">
        <v>6</v>
      </c>
      <c r="S32" s="189" t="s">
        <v>6</v>
      </c>
      <c r="T32" s="189" t="s">
        <v>6</v>
      </c>
      <c r="U32" s="189" t="s">
        <v>6</v>
      </c>
      <c r="V32" s="189" t="s">
        <v>6</v>
      </c>
      <c r="W32" s="189" t="s">
        <v>6</v>
      </c>
      <c r="X32" s="189" t="s">
        <v>6</v>
      </c>
      <c r="Y32" s="189" t="s">
        <v>6</v>
      </c>
      <c r="Z32" s="189" t="s">
        <v>6</v>
      </c>
      <c r="AA32" s="189" t="s">
        <v>6</v>
      </c>
      <c r="AB32" s="189" t="s">
        <v>6</v>
      </c>
      <c r="AC32" s="189" t="s">
        <v>6</v>
      </c>
      <c r="AD32" s="189" t="s">
        <v>6</v>
      </c>
      <c r="AE32" s="189" t="s">
        <v>6</v>
      </c>
      <c r="AF32" s="189" t="s">
        <v>6</v>
      </c>
      <c r="AG32" s="189" t="s">
        <v>6</v>
      </c>
      <c r="AH32" s="189" t="s">
        <v>6</v>
      </c>
      <c r="AI32" s="189" t="s">
        <v>6</v>
      </c>
      <c r="AJ32" s="189" t="s">
        <v>6</v>
      </c>
      <c r="AK32" s="189" t="s">
        <v>6</v>
      </c>
      <c r="AL32" s="189" t="s">
        <v>6</v>
      </c>
      <c r="AM32" s="189" t="s">
        <v>6</v>
      </c>
      <c r="AN32" s="189" t="s">
        <v>6</v>
      </c>
      <c r="AO32" s="189" t="s">
        <v>6</v>
      </c>
      <c r="AP32" s="189" t="s">
        <v>6</v>
      </c>
      <c r="AQ32" s="189" t="s">
        <v>6</v>
      </c>
      <c r="AR32" s="189" t="s">
        <v>6</v>
      </c>
      <c r="AS32" s="189" t="s">
        <v>6</v>
      </c>
      <c r="AT32" s="189" t="s">
        <v>6</v>
      </c>
      <c r="AU32" s="189" t="s">
        <v>6</v>
      </c>
      <c r="AV32" s="189" t="s">
        <v>6</v>
      </c>
      <c r="AW32" s="189" t="s">
        <v>6</v>
      </c>
      <c r="AX32" s="189" t="s">
        <v>6</v>
      </c>
      <c r="AY32" s="189" t="s">
        <v>6</v>
      </c>
      <c r="AZ32" s="187" t="s">
        <v>6</v>
      </c>
      <c r="BA32" s="97" t="s">
        <v>6</v>
      </c>
      <c r="BB32" s="97" t="s">
        <v>6</v>
      </c>
      <c r="BC32" s="188" t="s">
        <v>6</v>
      </c>
      <c r="BD32" s="96" t="s">
        <v>6</v>
      </c>
      <c r="BE32" s="96" t="s">
        <v>6</v>
      </c>
      <c r="BF32" s="96" t="s">
        <v>6</v>
      </c>
      <c r="BG32" s="187" t="s">
        <v>6</v>
      </c>
      <c r="BH32" s="98" t="s">
        <v>6</v>
      </c>
      <c r="BI32" s="98" t="s">
        <v>6</v>
      </c>
      <c r="BJ32" s="98" t="s">
        <v>6</v>
      </c>
      <c r="BK32" s="98" t="s">
        <v>6</v>
      </c>
      <c r="BL32" s="98" t="s">
        <v>6</v>
      </c>
      <c r="BM32" s="98" t="s">
        <v>6</v>
      </c>
      <c r="BN32" s="97" t="s">
        <v>6</v>
      </c>
      <c r="BO32" s="97" t="s">
        <v>6</v>
      </c>
      <c r="BP32" s="97" t="s">
        <v>6</v>
      </c>
      <c r="BQ32" s="97" t="s">
        <v>6</v>
      </c>
      <c r="BR32" s="99" t="s">
        <v>6</v>
      </c>
      <c r="BS32" s="100" t="s">
        <v>6</v>
      </c>
      <c r="BT32" s="100" t="s">
        <v>6</v>
      </c>
      <c r="BU32" s="100" t="s">
        <v>6</v>
      </c>
      <c r="BV32" s="96" t="s">
        <v>6</v>
      </c>
      <c r="BW32" s="96" t="s">
        <v>6</v>
      </c>
      <c r="BX32" s="96" t="s">
        <v>6</v>
      </c>
      <c r="BY32" s="188" t="s">
        <v>6</v>
      </c>
      <c r="BZ32" s="96" t="s">
        <v>6</v>
      </c>
      <c r="CA32" s="96" t="s">
        <v>6</v>
      </c>
      <c r="CB32" s="96" t="s">
        <v>6</v>
      </c>
      <c r="CC32" s="101" t="s">
        <v>83</v>
      </c>
    </row>
    <row r="33" spans="1:81" ht="11.25" customHeight="1" x14ac:dyDescent="0.3">
      <c r="A33" s="427" t="s">
        <v>539</v>
      </c>
      <c r="B33" s="429" t="s">
        <v>14</v>
      </c>
      <c r="C33" s="253" t="s">
        <v>545</v>
      </c>
      <c r="D33" s="269">
        <f>IFERROR((D$73+BI$73+BJ$73+($N$73+$O$73)/SUM($D$75:$M$75)*D$75)/(D$25*1.25+D$26),0)*1.25</f>
        <v>0</v>
      </c>
      <c r="E33" s="195"/>
      <c r="F33" s="195"/>
      <c r="G33" s="195"/>
      <c r="H33" s="195"/>
      <c r="I33" s="195"/>
      <c r="J33" s="195"/>
      <c r="K33" s="195"/>
      <c r="L33" s="195"/>
      <c r="M33" s="195"/>
      <c r="N33" s="98" t="s">
        <v>6</v>
      </c>
      <c r="O33" s="98" t="s">
        <v>6</v>
      </c>
      <c r="P33" s="98" t="s">
        <v>6</v>
      </c>
      <c r="Q33" s="194" t="s">
        <v>6</v>
      </c>
      <c r="R33" s="189" t="s">
        <v>6</v>
      </c>
      <c r="S33" s="189" t="s">
        <v>6</v>
      </c>
      <c r="T33" s="189" t="s">
        <v>6</v>
      </c>
      <c r="U33" s="189" t="s">
        <v>6</v>
      </c>
      <c r="V33" s="189" t="s">
        <v>6</v>
      </c>
      <c r="W33" s="189" t="s">
        <v>6</v>
      </c>
      <c r="X33" s="189" t="s">
        <v>6</v>
      </c>
      <c r="Y33" s="189" t="s">
        <v>6</v>
      </c>
      <c r="Z33" s="189" t="s">
        <v>6</v>
      </c>
      <c r="AA33" s="189" t="s">
        <v>6</v>
      </c>
      <c r="AB33" s="189" t="s">
        <v>6</v>
      </c>
      <c r="AC33" s="189" t="s">
        <v>6</v>
      </c>
      <c r="AD33" s="189" t="s">
        <v>6</v>
      </c>
      <c r="AE33" s="189" t="s">
        <v>6</v>
      </c>
      <c r="AF33" s="189" t="s">
        <v>6</v>
      </c>
      <c r="AG33" s="189" t="s">
        <v>6</v>
      </c>
      <c r="AH33" s="189" t="s">
        <v>6</v>
      </c>
      <c r="AI33" s="189" t="s">
        <v>6</v>
      </c>
      <c r="AJ33" s="189" t="s">
        <v>6</v>
      </c>
      <c r="AK33" s="189" t="s">
        <v>6</v>
      </c>
      <c r="AL33" s="189" t="s">
        <v>6</v>
      </c>
      <c r="AM33" s="189" t="s">
        <v>6</v>
      </c>
      <c r="AN33" s="189" t="s">
        <v>6</v>
      </c>
      <c r="AO33" s="189" t="s">
        <v>6</v>
      </c>
      <c r="AP33" s="189" t="s">
        <v>6</v>
      </c>
      <c r="AQ33" s="189" t="s">
        <v>6</v>
      </c>
      <c r="AR33" s="189" t="s">
        <v>6</v>
      </c>
      <c r="AS33" s="189" t="s">
        <v>6</v>
      </c>
      <c r="AT33" s="189" t="s">
        <v>6</v>
      </c>
      <c r="AU33" s="189" t="s">
        <v>6</v>
      </c>
      <c r="AV33" s="189" t="s">
        <v>6</v>
      </c>
      <c r="AW33" s="189" t="s">
        <v>6</v>
      </c>
      <c r="AX33" s="189" t="s">
        <v>6</v>
      </c>
      <c r="AY33" s="189" t="s">
        <v>6</v>
      </c>
      <c r="AZ33" s="187" t="s">
        <v>6</v>
      </c>
      <c r="BA33" s="97" t="s">
        <v>6</v>
      </c>
      <c r="BB33" s="97" t="s">
        <v>6</v>
      </c>
      <c r="BC33" s="188" t="s">
        <v>6</v>
      </c>
      <c r="BD33" s="96" t="s">
        <v>6</v>
      </c>
      <c r="BE33" s="96" t="s">
        <v>6</v>
      </c>
      <c r="BF33" s="96" t="s">
        <v>6</v>
      </c>
      <c r="BG33" s="187" t="s">
        <v>6</v>
      </c>
      <c r="BH33" s="98" t="s">
        <v>6</v>
      </c>
      <c r="BI33" s="98" t="s">
        <v>6</v>
      </c>
      <c r="BJ33" s="98" t="s">
        <v>6</v>
      </c>
      <c r="BK33" s="98" t="s">
        <v>6</v>
      </c>
      <c r="BL33" s="98" t="s">
        <v>6</v>
      </c>
      <c r="BM33" s="98" t="s">
        <v>6</v>
      </c>
      <c r="BN33" s="97" t="s">
        <v>6</v>
      </c>
      <c r="BO33" s="97" t="s">
        <v>6</v>
      </c>
      <c r="BP33" s="97" t="s">
        <v>6</v>
      </c>
      <c r="BQ33" s="97" t="s">
        <v>6</v>
      </c>
      <c r="BR33" s="99" t="s">
        <v>6</v>
      </c>
      <c r="BS33" s="100" t="s">
        <v>6</v>
      </c>
      <c r="BT33" s="100" t="s">
        <v>6</v>
      </c>
      <c r="BU33" s="100" t="s">
        <v>6</v>
      </c>
      <c r="BV33" s="96" t="s">
        <v>6</v>
      </c>
      <c r="BW33" s="96" t="s">
        <v>6</v>
      </c>
      <c r="BX33" s="96" t="s">
        <v>6</v>
      </c>
      <c r="BY33" s="188" t="s">
        <v>6</v>
      </c>
      <c r="BZ33" s="96" t="s">
        <v>6</v>
      </c>
      <c r="CA33" s="96" t="s">
        <v>6</v>
      </c>
      <c r="CB33" s="96" t="s">
        <v>6</v>
      </c>
      <c r="CC33" s="101" t="s">
        <v>83</v>
      </c>
    </row>
    <row r="34" spans="1:81" ht="11.25" customHeight="1" x14ac:dyDescent="0.3">
      <c r="A34" s="428"/>
      <c r="B34" s="430"/>
      <c r="C34" s="253" t="s">
        <v>546</v>
      </c>
      <c r="D34" s="269">
        <f>IFERROR((D$73+BI$73+BJ$73+($N$73+$O$73)/SUM($D$75:$M$75)*D$75)/(D$25*1.25+D$26),0)</f>
        <v>0</v>
      </c>
      <c r="E34" s="195"/>
      <c r="F34" s="195"/>
      <c r="G34" s="195"/>
      <c r="H34" s="195"/>
      <c r="I34" s="269">
        <f>IFERROR((I$73+BK$73+($N$73+$O$73)/SUM($D$75:$M$75)*I$75)/I26,0)</f>
        <v>0</v>
      </c>
      <c r="J34" s="195"/>
      <c r="K34" s="195"/>
      <c r="L34" s="195"/>
      <c r="M34" s="195"/>
      <c r="N34" s="98" t="s">
        <v>6</v>
      </c>
      <c r="O34" s="98" t="s">
        <v>6</v>
      </c>
      <c r="P34" s="98" t="s">
        <v>6</v>
      </c>
      <c r="Q34" s="194" t="s">
        <v>6</v>
      </c>
      <c r="R34" s="189" t="s">
        <v>6</v>
      </c>
      <c r="S34" s="189" t="s">
        <v>6</v>
      </c>
      <c r="T34" s="189" t="s">
        <v>6</v>
      </c>
      <c r="U34" s="189" t="s">
        <v>6</v>
      </c>
      <c r="V34" s="189" t="s">
        <v>6</v>
      </c>
      <c r="W34" s="189" t="s">
        <v>6</v>
      </c>
      <c r="X34" s="189" t="s">
        <v>6</v>
      </c>
      <c r="Y34" s="189" t="s">
        <v>6</v>
      </c>
      <c r="Z34" s="189" t="s">
        <v>6</v>
      </c>
      <c r="AA34" s="189" t="s">
        <v>6</v>
      </c>
      <c r="AB34" s="189" t="s">
        <v>6</v>
      </c>
      <c r="AC34" s="189" t="s">
        <v>6</v>
      </c>
      <c r="AD34" s="189" t="s">
        <v>6</v>
      </c>
      <c r="AE34" s="189" t="s">
        <v>6</v>
      </c>
      <c r="AF34" s="189" t="s">
        <v>6</v>
      </c>
      <c r="AG34" s="189" t="s">
        <v>6</v>
      </c>
      <c r="AH34" s="189" t="s">
        <v>6</v>
      </c>
      <c r="AI34" s="189" t="s">
        <v>6</v>
      </c>
      <c r="AJ34" s="189" t="s">
        <v>6</v>
      </c>
      <c r="AK34" s="189" t="s">
        <v>6</v>
      </c>
      <c r="AL34" s="189" t="s">
        <v>6</v>
      </c>
      <c r="AM34" s="189" t="s">
        <v>6</v>
      </c>
      <c r="AN34" s="189" t="s">
        <v>6</v>
      </c>
      <c r="AO34" s="189" t="s">
        <v>6</v>
      </c>
      <c r="AP34" s="189" t="s">
        <v>6</v>
      </c>
      <c r="AQ34" s="189" t="s">
        <v>6</v>
      </c>
      <c r="AR34" s="189" t="s">
        <v>6</v>
      </c>
      <c r="AS34" s="189" t="s">
        <v>6</v>
      </c>
      <c r="AT34" s="189" t="s">
        <v>6</v>
      </c>
      <c r="AU34" s="189" t="s">
        <v>6</v>
      </c>
      <c r="AV34" s="189" t="s">
        <v>6</v>
      </c>
      <c r="AW34" s="189" t="s">
        <v>6</v>
      </c>
      <c r="AX34" s="189" t="s">
        <v>6</v>
      </c>
      <c r="AY34" s="189" t="s">
        <v>6</v>
      </c>
      <c r="AZ34" s="187" t="s">
        <v>6</v>
      </c>
      <c r="BA34" s="97" t="s">
        <v>6</v>
      </c>
      <c r="BB34" s="97" t="s">
        <v>6</v>
      </c>
      <c r="BC34" s="188" t="s">
        <v>6</v>
      </c>
      <c r="BD34" s="96" t="s">
        <v>6</v>
      </c>
      <c r="BE34" s="96" t="s">
        <v>6</v>
      </c>
      <c r="BF34" s="96" t="s">
        <v>6</v>
      </c>
      <c r="BG34" s="187" t="s">
        <v>6</v>
      </c>
      <c r="BH34" s="98" t="s">
        <v>6</v>
      </c>
      <c r="BI34" s="98" t="s">
        <v>6</v>
      </c>
      <c r="BJ34" s="98" t="s">
        <v>6</v>
      </c>
      <c r="BK34" s="98" t="s">
        <v>6</v>
      </c>
      <c r="BL34" s="98" t="s">
        <v>6</v>
      </c>
      <c r="BM34" s="98" t="s">
        <v>6</v>
      </c>
      <c r="BN34" s="97" t="s">
        <v>6</v>
      </c>
      <c r="BO34" s="97" t="s">
        <v>6</v>
      </c>
      <c r="BP34" s="97" t="s">
        <v>6</v>
      </c>
      <c r="BQ34" s="97" t="s">
        <v>6</v>
      </c>
      <c r="BR34" s="99" t="s">
        <v>6</v>
      </c>
      <c r="BS34" s="100" t="s">
        <v>6</v>
      </c>
      <c r="BT34" s="100" t="s">
        <v>6</v>
      </c>
      <c r="BU34" s="100" t="s">
        <v>6</v>
      </c>
      <c r="BV34" s="96" t="s">
        <v>6</v>
      </c>
      <c r="BW34" s="96" t="s">
        <v>6</v>
      </c>
      <c r="BX34" s="96" t="s">
        <v>6</v>
      </c>
      <c r="BY34" s="188" t="s">
        <v>6</v>
      </c>
      <c r="BZ34" s="96" t="s">
        <v>6</v>
      </c>
      <c r="CA34" s="96" t="s">
        <v>6</v>
      </c>
      <c r="CB34" s="96" t="s">
        <v>6</v>
      </c>
      <c r="CC34" s="101" t="s">
        <v>83</v>
      </c>
    </row>
    <row r="35" spans="1:81" s="209" customFormat="1" ht="31.2" x14ac:dyDescent="0.3">
      <c r="A35" s="247" t="s">
        <v>605</v>
      </c>
      <c r="B35" s="260" t="s">
        <v>550</v>
      </c>
      <c r="C35" s="196">
        <f t="shared" ref="C35:C72" si="2">SUM(D35:P35)</f>
        <v>0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8"/>
      <c r="Q35" s="196">
        <f t="shared" ref="Q35:Q98" si="3">SUM(R35:AY35)</f>
        <v>0</v>
      </c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202">
        <f t="shared" ref="AZ35:AZ36" si="4">SUM(BA35:BB35)</f>
        <v>0</v>
      </c>
      <c r="BA35" s="201"/>
      <c r="BB35" s="201"/>
      <c r="BC35" s="202">
        <f t="shared" ref="BC35:BC36" si="5">SUM(BD35:BF35)</f>
        <v>0</v>
      </c>
      <c r="BD35" s="198"/>
      <c r="BE35" s="198"/>
      <c r="BF35" s="198"/>
      <c r="BG35" s="202">
        <f t="shared" ref="BG35:BG36" si="6">SUM(BI35:BR35,BV35:BX35)</f>
        <v>0</v>
      </c>
      <c r="BH35" s="203"/>
      <c r="BI35" s="203"/>
      <c r="BJ35" s="203"/>
      <c r="BK35" s="203"/>
      <c r="BL35" s="203"/>
      <c r="BM35" s="204"/>
      <c r="BN35" s="201"/>
      <c r="BO35" s="201"/>
      <c r="BP35" s="201"/>
      <c r="BQ35" s="201"/>
      <c r="BR35" s="205">
        <f t="shared" ref="BR35:BR36" si="7">SUM(BS35:BU35)</f>
        <v>0</v>
      </c>
      <c r="BS35" s="206"/>
      <c r="BT35" s="206"/>
      <c r="BU35" s="206"/>
      <c r="BV35" s="198"/>
      <c r="BW35" s="207"/>
      <c r="BX35" s="198"/>
      <c r="BY35" s="202">
        <f>SUM(C35,Q35,AZ35,BC35,BG35)</f>
        <v>0</v>
      </c>
      <c r="BZ35" s="198">
        <f>SUM(CA35:CB35)</f>
        <v>0</v>
      </c>
      <c r="CA35" s="198"/>
      <c r="CB35" s="198"/>
      <c r="CC35" s="208" t="s">
        <v>83</v>
      </c>
    </row>
    <row r="36" spans="1:81" s="209" customFormat="1" ht="31.2" x14ac:dyDescent="0.3">
      <c r="A36" s="247" t="s">
        <v>606</v>
      </c>
      <c r="B36" s="260" t="s">
        <v>551</v>
      </c>
      <c r="C36" s="196">
        <f t="shared" si="2"/>
        <v>-888699.39530000323</v>
      </c>
      <c r="D36" s="200">
        <f>SUM(D35,D37)-D73-D152-D153</f>
        <v>15975303.559999999</v>
      </c>
      <c r="E36" s="200">
        <f t="shared" ref="E36:P36" si="8">SUM(E35,E37)-E73-E152-E153</f>
        <v>0</v>
      </c>
      <c r="F36" s="200">
        <f t="shared" si="8"/>
        <v>0</v>
      </c>
      <c r="G36" s="200">
        <f t="shared" si="8"/>
        <v>0</v>
      </c>
      <c r="H36" s="200">
        <f t="shared" si="8"/>
        <v>0</v>
      </c>
      <c r="I36" s="200">
        <f t="shared" si="8"/>
        <v>0</v>
      </c>
      <c r="J36" s="200">
        <f t="shared" si="8"/>
        <v>0</v>
      </c>
      <c r="K36" s="200">
        <f t="shared" si="8"/>
        <v>0</v>
      </c>
      <c r="L36" s="200">
        <f t="shared" si="8"/>
        <v>-6389608.745000001</v>
      </c>
      <c r="M36" s="200">
        <f t="shared" si="8"/>
        <v>-5429448.8450000007</v>
      </c>
      <c r="N36" s="200">
        <f t="shared" si="8"/>
        <v>-2806442.4172999999</v>
      </c>
      <c r="O36" s="200">
        <f t="shared" si="8"/>
        <v>-2171921.9480000003</v>
      </c>
      <c r="P36" s="200">
        <f t="shared" si="8"/>
        <v>-66581</v>
      </c>
      <c r="Q36" s="196">
        <f t="shared" si="3"/>
        <v>0</v>
      </c>
      <c r="R36" s="200">
        <f t="shared" ref="R36:AY36" si="9">SUM(R35,R37)-R73-R152-R153</f>
        <v>0</v>
      </c>
      <c r="S36" s="200">
        <f t="shared" si="9"/>
        <v>0</v>
      </c>
      <c r="T36" s="200">
        <f t="shared" si="9"/>
        <v>0</v>
      </c>
      <c r="U36" s="200">
        <f t="shared" si="9"/>
        <v>0</v>
      </c>
      <c r="V36" s="200">
        <f t="shared" si="9"/>
        <v>0</v>
      </c>
      <c r="W36" s="200">
        <f t="shared" si="9"/>
        <v>0</v>
      </c>
      <c r="X36" s="200">
        <f t="shared" si="9"/>
        <v>0</v>
      </c>
      <c r="Y36" s="200">
        <f t="shared" si="9"/>
        <v>0</v>
      </c>
      <c r="Z36" s="200">
        <f t="shared" si="9"/>
        <v>0</v>
      </c>
      <c r="AA36" s="200">
        <f t="shared" si="9"/>
        <v>0</v>
      </c>
      <c r="AB36" s="200">
        <f t="shared" si="9"/>
        <v>0</v>
      </c>
      <c r="AC36" s="200">
        <f t="shared" si="9"/>
        <v>0</v>
      </c>
      <c r="AD36" s="200">
        <f t="shared" si="9"/>
        <v>0</v>
      </c>
      <c r="AE36" s="200">
        <f t="shared" si="9"/>
        <v>0</v>
      </c>
      <c r="AF36" s="200">
        <f t="shared" si="9"/>
        <v>0</v>
      </c>
      <c r="AG36" s="200">
        <f t="shared" si="9"/>
        <v>0</v>
      </c>
      <c r="AH36" s="200">
        <f t="shared" si="9"/>
        <v>0</v>
      </c>
      <c r="AI36" s="200">
        <f t="shared" si="9"/>
        <v>0</v>
      </c>
      <c r="AJ36" s="200">
        <f t="shared" si="9"/>
        <v>0</v>
      </c>
      <c r="AK36" s="200">
        <f t="shared" si="9"/>
        <v>0</v>
      </c>
      <c r="AL36" s="200">
        <f t="shared" si="9"/>
        <v>0</v>
      </c>
      <c r="AM36" s="200">
        <f t="shared" si="9"/>
        <v>0</v>
      </c>
      <c r="AN36" s="200">
        <f t="shared" si="9"/>
        <v>0</v>
      </c>
      <c r="AO36" s="200">
        <f t="shared" si="9"/>
        <v>0</v>
      </c>
      <c r="AP36" s="200">
        <f t="shared" si="9"/>
        <v>0</v>
      </c>
      <c r="AQ36" s="200">
        <f t="shared" si="9"/>
        <v>0</v>
      </c>
      <c r="AR36" s="200">
        <f t="shared" si="9"/>
        <v>0</v>
      </c>
      <c r="AS36" s="200">
        <f t="shared" si="9"/>
        <v>0</v>
      </c>
      <c r="AT36" s="200">
        <f t="shared" si="9"/>
        <v>0</v>
      </c>
      <c r="AU36" s="200">
        <f t="shared" si="9"/>
        <v>0</v>
      </c>
      <c r="AV36" s="200">
        <f t="shared" si="9"/>
        <v>0</v>
      </c>
      <c r="AW36" s="200">
        <f t="shared" si="9"/>
        <v>0</v>
      </c>
      <c r="AX36" s="200">
        <f t="shared" si="9"/>
        <v>0</v>
      </c>
      <c r="AY36" s="200">
        <f t="shared" si="9"/>
        <v>0</v>
      </c>
      <c r="AZ36" s="202">
        <f t="shared" si="4"/>
        <v>0</v>
      </c>
      <c r="BA36" s="200">
        <f t="shared" ref="BA36:BB36" si="10">SUM(BA35,BA37)-BA73-BA152-BA153</f>
        <v>0</v>
      </c>
      <c r="BB36" s="200">
        <f t="shared" si="10"/>
        <v>0</v>
      </c>
      <c r="BC36" s="202">
        <f t="shared" si="5"/>
        <v>0</v>
      </c>
      <c r="BD36" s="200">
        <f t="shared" ref="BD36:BF36" si="11">SUM(BD35,BD37)-BD73-BD152-BD153</f>
        <v>0</v>
      </c>
      <c r="BE36" s="200">
        <f t="shared" si="11"/>
        <v>0</v>
      </c>
      <c r="BF36" s="200">
        <f t="shared" si="11"/>
        <v>0</v>
      </c>
      <c r="BG36" s="202" t="e">
        <f t="shared" si="6"/>
        <v>#REF!</v>
      </c>
      <c r="BH36" s="200">
        <f t="shared" ref="BH36:BQ36" si="12">SUM(BH35,BH37)-BH73-BH152-BH153</f>
        <v>0</v>
      </c>
      <c r="BI36" s="200" t="e">
        <f t="shared" si="12"/>
        <v>#REF!</v>
      </c>
      <c r="BJ36" s="200">
        <f t="shared" si="12"/>
        <v>0</v>
      </c>
      <c r="BK36" s="200">
        <f t="shared" si="12"/>
        <v>0</v>
      </c>
      <c r="BL36" s="200">
        <f t="shared" si="12"/>
        <v>0</v>
      </c>
      <c r="BM36" s="200">
        <f t="shared" si="12"/>
        <v>-773000</v>
      </c>
      <c r="BN36" s="200">
        <f t="shared" si="12"/>
        <v>0</v>
      </c>
      <c r="BO36" s="200">
        <f t="shared" si="12"/>
        <v>0</v>
      </c>
      <c r="BP36" s="200">
        <f t="shared" si="12"/>
        <v>0</v>
      </c>
      <c r="BQ36" s="200">
        <f t="shared" si="12"/>
        <v>0</v>
      </c>
      <c r="BR36" s="205">
        <f t="shared" si="7"/>
        <v>0</v>
      </c>
      <c r="BS36" s="200">
        <f t="shared" ref="BS36:BX36" si="13">SUM(BS35,BS37)-BS73-BS152-BS153</f>
        <v>0</v>
      </c>
      <c r="BT36" s="200">
        <f t="shared" si="13"/>
        <v>0</v>
      </c>
      <c r="BU36" s="200">
        <f t="shared" si="13"/>
        <v>0</v>
      </c>
      <c r="BV36" s="200">
        <f t="shared" si="13"/>
        <v>0</v>
      </c>
      <c r="BW36" s="200">
        <f t="shared" si="13"/>
        <v>0</v>
      </c>
      <c r="BX36" s="200">
        <f t="shared" si="13"/>
        <v>0</v>
      </c>
      <c r="BY36" s="202" t="e">
        <f t="shared" ref="BY36:BY99" si="14">SUM(C36,Q36,AZ36,BC36,BG36)</f>
        <v>#REF!</v>
      </c>
      <c r="BZ36" s="200">
        <f t="shared" ref="BZ36:CB36" si="15">SUM(BZ35,BZ37)-BZ73-BZ152-BZ153</f>
        <v>0</v>
      </c>
      <c r="CA36" s="200">
        <f t="shared" si="15"/>
        <v>0</v>
      </c>
      <c r="CB36" s="200">
        <f t="shared" si="15"/>
        <v>0</v>
      </c>
      <c r="CC36" s="208" t="s">
        <v>83</v>
      </c>
    </row>
    <row r="37" spans="1:81" ht="18" x14ac:dyDescent="0.3">
      <c r="A37" s="138" t="s">
        <v>541</v>
      </c>
      <c r="B37" s="260" t="s">
        <v>552</v>
      </c>
      <c r="C37" s="196">
        <f t="shared" si="2"/>
        <v>21830500</v>
      </c>
      <c r="D37" s="200">
        <f>SUM(D38,D52:D54,D65:D72)</f>
        <v>21830500</v>
      </c>
      <c r="E37" s="200">
        <f t="shared" ref="E37:O37" si="16">SUM(E38,E52:E54,E65:E72)</f>
        <v>0</v>
      </c>
      <c r="F37" s="200">
        <f t="shared" si="16"/>
        <v>0</v>
      </c>
      <c r="G37" s="200">
        <f t="shared" si="16"/>
        <v>0</v>
      </c>
      <c r="H37" s="200">
        <f t="shared" si="16"/>
        <v>0</v>
      </c>
      <c r="I37" s="200">
        <f t="shared" si="16"/>
        <v>0</v>
      </c>
      <c r="J37" s="200">
        <f t="shared" si="16"/>
        <v>0</v>
      </c>
      <c r="K37" s="200">
        <f t="shared" si="16"/>
        <v>0</v>
      </c>
      <c r="L37" s="200">
        <f t="shared" si="16"/>
        <v>0</v>
      </c>
      <c r="M37" s="200">
        <f t="shared" si="16"/>
        <v>0</v>
      </c>
      <c r="N37" s="200">
        <f t="shared" si="16"/>
        <v>0</v>
      </c>
      <c r="O37" s="200">
        <f t="shared" si="16"/>
        <v>0</v>
      </c>
      <c r="P37" s="200">
        <f>SUM(P38,P52:P54,P65:P72)</f>
        <v>0</v>
      </c>
      <c r="Q37" s="196">
        <f t="shared" si="3"/>
        <v>7456.02</v>
      </c>
      <c r="R37" s="200">
        <f t="shared" ref="R37:AY37" si="17">SUM(R38,R52:R54,R65:R72)</f>
        <v>0</v>
      </c>
      <c r="S37" s="200">
        <f t="shared" si="17"/>
        <v>0</v>
      </c>
      <c r="T37" s="200">
        <f t="shared" si="17"/>
        <v>0</v>
      </c>
      <c r="U37" s="200">
        <f t="shared" si="17"/>
        <v>0</v>
      </c>
      <c r="V37" s="200">
        <f t="shared" si="17"/>
        <v>0</v>
      </c>
      <c r="W37" s="200">
        <f t="shared" si="17"/>
        <v>0</v>
      </c>
      <c r="X37" s="200">
        <f t="shared" si="17"/>
        <v>0</v>
      </c>
      <c r="Y37" s="200">
        <f t="shared" si="17"/>
        <v>0</v>
      </c>
      <c r="Z37" s="200">
        <f t="shared" si="17"/>
        <v>7456.02</v>
      </c>
      <c r="AA37" s="200">
        <f t="shared" si="17"/>
        <v>0</v>
      </c>
      <c r="AB37" s="200">
        <f t="shared" si="17"/>
        <v>0</v>
      </c>
      <c r="AC37" s="200">
        <f t="shared" si="17"/>
        <v>0</v>
      </c>
      <c r="AD37" s="200">
        <f t="shared" si="17"/>
        <v>0</v>
      </c>
      <c r="AE37" s="200">
        <f t="shared" si="17"/>
        <v>0</v>
      </c>
      <c r="AF37" s="200">
        <f t="shared" si="17"/>
        <v>0</v>
      </c>
      <c r="AG37" s="200">
        <f t="shared" si="17"/>
        <v>0</v>
      </c>
      <c r="AH37" s="200">
        <f t="shared" si="17"/>
        <v>0</v>
      </c>
      <c r="AI37" s="200">
        <f t="shared" si="17"/>
        <v>0</v>
      </c>
      <c r="AJ37" s="200">
        <f t="shared" si="17"/>
        <v>0</v>
      </c>
      <c r="AK37" s="200">
        <f t="shared" si="17"/>
        <v>0</v>
      </c>
      <c r="AL37" s="200">
        <f t="shared" si="17"/>
        <v>0</v>
      </c>
      <c r="AM37" s="200">
        <f t="shared" si="17"/>
        <v>0</v>
      </c>
      <c r="AN37" s="200">
        <f t="shared" si="17"/>
        <v>0</v>
      </c>
      <c r="AO37" s="200">
        <f t="shared" si="17"/>
        <v>0</v>
      </c>
      <c r="AP37" s="200">
        <f t="shared" si="17"/>
        <v>0</v>
      </c>
      <c r="AQ37" s="200">
        <f t="shared" si="17"/>
        <v>0</v>
      </c>
      <c r="AR37" s="200">
        <f t="shared" si="17"/>
        <v>0</v>
      </c>
      <c r="AS37" s="200">
        <f t="shared" si="17"/>
        <v>0</v>
      </c>
      <c r="AT37" s="200">
        <f t="shared" si="17"/>
        <v>0</v>
      </c>
      <c r="AU37" s="200">
        <f t="shared" si="17"/>
        <v>0</v>
      </c>
      <c r="AV37" s="200">
        <f t="shared" si="17"/>
        <v>0</v>
      </c>
      <c r="AW37" s="200">
        <f t="shared" si="17"/>
        <v>0</v>
      </c>
      <c r="AX37" s="200">
        <f t="shared" si="17"/>
        <v>0</v>
      </c>
      <c r="AY37" s="200">
        <f t="shared" si="17"/>
        <v>0</v>
      </c>
      <c r="AZ37" s="202">
        <f>SUM(BA37:BB37)</f>
        <v>0</v>
      </c>
      <c r="BA37" s="200">
        <f t="shared" ref="BA37" si="18">SUM(BA38,BA52:BA54,BA65:BA72)</f>
        <v>0</v>
      </c>
      <c r="BB37" s="200">
        <f t="shared" ref="BB37" si="19">SUM(BB38,BB52:BB54,BB65:BB72)</f>
        <v>0</v>
      </c>
      <c r="BC37" s="202">
        <f>SUM(BD37:BF37)</f>
        <v>0</v>
      </c>
      <c r="BD37" s="200">
        <f t="shared" ref="BD37" si="20">SUM(BD38,BD52:BD54,BD65:BD72)</f>
        <v>0</v>
      </c>
      <c r="BE37" s="200">
        <f t="shared" ref="BE37" si="21">SUM(BE38,BE52:BE54,BE65:BE72)</f>
        <v>0</v>
      </c>
      <c r="BF37" s="200">
        <f t="shared" ref="BF37" si="22">SUM(BF38,BF52:BF54,BF65:BF72)</f>
        <v>0</v>
      </c>
      <c r="BG37" s="202">
        <f>SUM(BI37:BR37,BV37:BX37)</f>
        <v>8930000</v>
      </c>
      <c r="BH37" s="200">
        <f t="shared" ref="BH37:BI37" si="23">SUM(BH38,BH52:BH54,BH65:BH72)</f>
        <v>0</v>
      </c>
      <c r="BI37" s="200">
        <f t="shared" si="23"/>
        <v>7500000</v>
      </c>
      <c r="BJ37" s="200">
        <f t="shared" ref="BJ37" si="24">SUM(BJ38,BJ52:BJ54,BJ65:BJ72)</f>
        <v>0</v>
      </c>
      <c r="BK37" s="200">
        <f t="shared" ref="BK37" si="25">SUM(BK38,BK52:BK54,BK65:BK72)</f>
        <v>0</v>
      </c>
      <c r="BL37" s="200">
        <f t="shared" ref="BL37" si="26">SUM(BL38,BL52:BL54,BL65:BL72)</f>
        <v>0</v>
      </c>
      <c r="BM37" s="200">
        <f t="shared" ref="BM37" si="27">SUM(BM38,BM52:BM54,BM65:BM72)</f>
        <v>650000</v>
      </c>
      <c r="BN37" s="200">
        <f t="shared" ref="BN37" si="28">SUM(BN38,BN52:BN54,BN65:BN72)</f>
        <v>0</v>
      </c>
      <c r="BO37" s="200">
        <f t="shared" ref="BO37" si="29">SUM(BO38,BO52:BO54,BO65:BO72)</f>
        <v>0</v>
      </c>
      <c r="BP37" s="200">
        <f t="shared" ref="BP37" si="30">SUM(BP38,BP52:BP54,BP65:BP72)</f>
        <v>0</v>
      </c>
      <c r="BQ37" s="200">
        <f t="shared" ref="BQ37" si="31">SUM(BQ38,BQ52:BQ54,BQ65:BQ72)</f>
        <v>0</v>
      </c>
      <c r="BR37" s="205">
        <f>SUM(BS37:BU37)</f>
        <v>780000</v>
      </c>
      <c r="BS37" s="200">
        <f t="shared" ref="BS37" si="32">SUM(BS38,BS52:BS54,BS65:BS72)</f>
        <v>780000</v>
      </c>
      <c r="BT37" s="200">
        <f t="shared" ref="BT37" si="33">SUM(BT38,BT52:BT54,BT65:BT72)</f>
        <v>0</v>
      </c>
      <c r="BU37" s="200">
        <f t="shared" ref="BU37" si="34">SUM(BU38,BU52:BU54,BU65:BU72)</f>
        <v>0</v>
      </c>
      <c r="BV37" s="200">
        <f t="shared" ref="BV37" si="35">SUM(BV38,BV52:BV54,BV65:BV72)</f>
        <v>0</v>
      </c>
      <c r="BW37" s="200">
        <f t="shared" ref="BW37" si="36">SUM(BW38,BW52:BW54,BW65:BW72)</f>
        <v>0</v>
      </c>
      <c r="BX37" s="200">
        <f>SUM(BX38,BX52:BX54,BX65:BX72)</f>
        <v>0</v>
      </c>
      <c r="BY37" s="202">
        <f t="shared" si="14"/>
        <v>30767956.02</v>
      </c>
      <c r="BZ37" s="200">
        <f t="shared" ref="BZ37" si="37">SUM(BZ38,BZ52:BZ54,BZ65:BZ72)</f>
        <v>0</v>
      </c>
      <c r="CA37" s="200">
        <f t="shared" ref="CA37" si="38">SUM(CA38,CA52:CA54,CA65:CA72)</f>
        <v>0</v>
      </c>
      <c r="CB37" s="200">
        <f t="shared" ref="CB37" si="39">SUM(CB38,CB52:CB54,CB65:CB72)</f>
        <v>0</v>
      </c>
      <c r="CC37" s="210" t="s">
        <v>83</v>
      </c>
    </row>
    <row r="38" spans="1:81" ht="83.4" customHeight="1" x14ac:dyDescent="0.3">
      <c r="A38" s="248" t="s">
        <v>553</v>
      </c>
      <c r="B38" s="262" t="s">
        <v>554</v>
      </c>
      <c r="C38" s="211">
        <f t="shared" si="2"/>
        <v>21830500</v>
      </c>
      <c r="D38" s="213">
        <f t="shared" ref="D38:P38" si="40">SUM(D39:D48)</f>
        <v>21830500</v>
      </c>
      <c r="E38" s="213">
        <f t="shared" si="40"/>
        <v>0</v>
      </c>
      <c r="F38" s="213">
        <f t="shared" si="40"/>
        <v>0</v>
      </c>
      <c r="G38" s="213">
        <f t="shared" si="40"/>
        <v>0</v>
      </c>
      <c r="H38" s="213">
        <f t="shared" si="40"/>
        <v>0</v>
      </c>
      <c r="I38" s="213">
        <f t="shared" si="40"/>
        <v>0</v>
      </c>
      <c r="J38" s="213">
        <f t="shared" si="40"/>
        <v>0</v>
      </c>
      <c r="K38" s="213">
        <f t="shared" si="40"/>
        <v>0</v>
      </c>
      <c r="L38" s="213">
        <f t="shared" si="40"/>
        <v>0</v>
      </c>
      <c r="M38" s="213">
        <f t="shared" si="40"/>
        <v>0</v>
      </c>
      <c r="N38" s="213">
        <f t="shared" si="40"/>
        <v>0</v>
      </c>
      <c r="O38" s="213">
        <f t="shared" si="40"/>
        <v>0</v>
      </c>
      <c r="P38" s="213">
        <f t="shared" si="40"/>
        <v>0</v>
      </c>
      <c r="Q38" s="214">
        <f t="shared" si="3"/>
        <v>0</v>
      </c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6">
        <f t="shared" ref="AZ38:AZ101" si="41">SUM(BA38:BB38)</f>
        <v>0</v>
      </c>
      <c r="BA38" s="217"/>
      <c r="BB38" s="217"/>
      <c r="BC38" s="218">
        <f t="shared" ref="BC38:BC101" si="42">SUM(BD38:BF38)</f>
        <v>0</v>
      </c>
      <c r="BD38" s="213"/>
      <c r="BE38" s="213"/>
      <c r="BF38" s="213"/>
      <c r="BG38" s="219">
        <f t="shared" ref="BG38:BG101" si="43">SUM(BI38:BR38,BV38:BX38)</f>
        <v>0</v>
      </c>
      <c r="BH38" s="220"/>
      <c r="BI38" s="220"/>
      <c r="BJ38" s="220"/>
      <c r="BK38" s="220"/>
      <c r="BL38" s="220"/>
      <c r="BM38" s="221"/>
      <c r="BN38" s="217"/>
      <c r="BO38" s="217"/>
      <c r="BP38" s="217"/>
      <c r="BQ38" s="217"/>
      <c r="BR38" s="222">
        <f t="shared" ref="BR38:BR101" si="44">SUM(BS38:BU38)</f>
        <v>0</v>
      </c>
      <c r="BS38" s="223"/>
      <c r="BT38" s="223"/>
      <c r="BU38" s="223"/>
      <c r="BV38" s="213"/>
      <c r="BW38" s="224"/>
      <c r="BX38" s="213"/>
      <c r="BY38" s="218">
        <f t="shared" si="14"/>
        <v>21830500</v>
      </c>
      <c r="BZ38" s="213">
        <f t="shared" ref="BZ38:BZ99" si="45">SUM(CA38:CB38)</f>
        <v>0</v>
      </c>
      <c r="CA38" s="213"/>
      <c r="CB38" s="213"/>
      <c r="CC38" s="210" t="s">
        <v>83</v>
      </c>
    </row>
    <row r="39" spans="1:81" ht="31.2" x14ac:dyDescent="0.3">
      <c r="A39" s="248" t="s">
        <v>785</v>
      </c>
      <c r="B39" s="261" t="s">
        <v>607</v>
      </c>
      <c r="C39" s="211">
        <f t="shared" si="2"/>
        <v>21830500</v>
      </c>
      <c r="D39" s="264">
        <v>21830500</v>
      </c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3"/>
      <c r="Q39" s="214">
        <f t="shared" si="3"/>
        <v>0</v>
      </c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6">
        <f t="shared" si="41"/>
        <v>0</v>
      </c>
      <c r="BA39" s="217"/>
      <c r="BB39" s="217"/>
      <c r="BC39" s="218">
        <f t="shared" si="42"/>
        <v>0</v>
      </c>
      <c r="BD39" s="213"/>
      <c r="BE39" s="213"/>
      <c r="BF39" s="213"/>
      <c r="BG39" s="219">
        <f t="shared" si="43"/>
        <v>0</v>
      </c>
      <c r="BH39" s="220"/>
      <c r="BI39" s="220"/>
      <c r="BJ39" s="220"/>
      <c r="BK39" s="220"/>
      <c r="BL39" s="220"/>
      <c r="BM39" s="221"/>
      <c r="BN39" s="217"/>
      <c r="BO39" s="217"/>
      <c r="BP39" s="217"/>
      <c r="BQ39" s="217"/>
      <c r="BR39" s="222">
        <f t="shared" si="44"/>
        <v>0</v>
      </c>
      <c r="BS39" s="223"/>
      <c r="BT39" s="223"/>
      <c r="BU39" s="223"/>
      <c r="BV39" s="213"/>
      <c r="BW39" s="224"/>
      <c r="BX39" s="213"/>
      <c r="BY39" s="218">
        <f t="shared" si="14"/>
        <v>21830500</v>
      </c>
      <c r="BZ39" s="213">
        <f t="shared" si="45"/>
        <v>0</v>
      </c>
      <c r="CA39" s="213"/>
      <c r="CB39" s="213"/>
      <c r="CC39" s="210" t="s">
        <v>83</v>
      </c>
    </row>
    <row r="40" spans="1:81" ht="31.2" x14ac:dyDescent="0.3">
      <c r="A40" s="248"/>
      <c r="B40" s="261" t="s">
        <v>608</v>
      </c>
      <c r="C40" s="211">
        <f t="shared" si="2"/>
        <v>0</v>
      </c>
      <c r="D40" s="212"/>
      <c r="E40" s="264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3"/>
      <c r="Q40" s="214">
        <f t="shared" si="3"/>
        <v>0</v>
      </c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6">
        <f t="shared" si="41"/>
        <v>0</v>
      </c>
      <c r="BA40" s="217"/>
      <c r="BB40" s="217"/>
      <c r="BC40" s="218">
        <f t="shared" si="42"/>
        <v>0</v>
      </c>
      <c r="BD40" s="213"/>
      <c r="BE40" s="213"/>
      <c r="BF40" s="213"/>
      <c r="BG40" s="219">
        <f t="shared" si="43"/>
        <v>0</v>
      </c>
      <c r="BH40" s="220"/>
      <c r="BI40" s="220"/>
      <c r="BJ40" s="220"/>
      <c r="BK40" s="220"/>
      <c r="BL40" s="220"/>
      <c r="BM40" s="221"/>
      <c r="BN40" s="217"/>
      <c r="BO40" s="217"/>
      <c r="BP40" s="217"/>
      <c r="BQ40" s="217"/>
      <c r="BR40" s="222">
        <f t="shared" si="44"/>
        <v>0</v>
      </c>
      <c r="BS40" s="223"/>
      <c r="BT40" s="223"/>
      <c r="BU40" s="223"/>
      <c r="BV40" s="213"/>
      <c r="BW40" s="224"/>
      <c r="BX40" s="213"/>
      <c r="BY40" s="218">
        <f t="shared" si="14"/>
        <v>0</v>
      </c>
      <c r="BZ40" s="213">
        <f t="shared" si="45"/>
        <v>0</v>
      </c>
      <c r="CA40" s="213"/>
      <c r="CB40" s="213"/>
      <c r="CC40" s="210" t="s">
        <v>83</v>
      </c>
    </row>
    <row r="41" spans="1:81" ht="31.2" hidden="1" x14ac:dyDescent="0.3">
      <c r="A41" s="248"/>
      <c r="B41" s="261" t="s">
        <v>609</v>
      </c>
      <c r="C41" s="211">
        <f t="shared" si="2"/>
        <v>0</v>
      </c>
      <c r="D41" s="212"/>
      <c r="E41" s="212"/>
      <c r="F41" s="264"/>
      <c r="G41" s="212"/>
      <c r="H41" s="212"/>
      <c r="I41" s="212"/>
      <c r="J41" s="212"/>
      <c r="K41" s="212"/>
      <c r="L41" s="212"/>
      <c r="M41" s="212"/>
      <c r="N41" s="212"/>
      <c r="O41" s="212"/>
      <c r="P41" s="213"/>
      <c r="Q41" s="214">
        <f t="shared" si="3"/>
        <v>0</v>
      </c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6">
        <f t="shared" si="41"/>
        <v>0</v>
      </c>
      <c r="BA41" s="217"/>
      <c r="BB41" s="217"/>
      <c r="BC41" s="218">
        <f t="shared" si="42"/>
        <v>0</v>
      </c>
      <c r="BD41" s="213"/>
      <c r="BE41" s="213"/>
      <c r="BF41" s="213"/>
      <c r="BG41" s="219">
        <f t="shared" si="43"/>
        <v>0</v>
      </c>
      <c r="BH41" s="220"/>
      <c r="BI41" s="220"/>
      <c r="BJ41" s="220"/>
      <c r="BK41" s="220"/>
      <c r="BL41" s="220"/>
      <c r="BM41" s="221"/>
      <c r="BN41" s="217"/>
      <c r="BO41" s="217"/>
      <c r="BP41" s="217"/>
      <c r="BQ41" s="217"/>
      <c r="BR41" s="222">
        <f t="shared" si="44"/>
        <v>0</v>
      </c>
      <c r="BS41" s="223"/>
      <c r="BT41" s="223"/>
      <c r="BU41" s="223"/>
      <c r="BV41" s="213"/>
      <c r="BW41" s="224"/>
      <c r="BX41" s="213"/>
      <c r="BY41" s="218">
        <f t="shared" si="14"/>
        <v>0</v>
      </c>
      <c r="BZ41" s="213">
        <f t="shared" si="45"/>
        <v>0</v>
      </c>
      <c r="CA41" s="213"/>
      <c r="CB41" s="213"/>
      <c r="CC41" s="210" t="s">
        <v>83</v>
      </c>
    </row>
    <row r="42" spans="1:81" ht="31.2" hidden="1" x14ac:dyDescent="0.3">
      <c r="A42" s="248"/>
      <c r="B42" s="261" t="s">
        <v>610</v>
      </c>
      <c r="C42" s="211">
        <f t="shared" si="2"/>
        <v>0</v>
      </c>
      <c r="D42" s="212"/>
      <c r="E42" s="212"/>
      <c r="F42" s="212"/>
      <c r="G42" s="264"/>
      <c r="H42" s="212"/>
      <c r="I42" s="212"/>
      <c r="J42" s="212"/>
      <c r="K42" s="212"/>
      <c r="L42" s="212"/>
      <c r="M42" s="212"/>
      <c r="N42" s="212"/>
      <c r="O42" s="212"/>
      <c r="P42" s="213"/>
      <c r="Q42" s="214">
        <f t="shared" si="3"/>
        <v>0</v>
      </c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6">
        <f t="shared" si="41"/>
        <v>0</v>
      </c>
      <c r="BA42" s="217"/>
      <c r="BB42" s="217"/>
      <c r="BC42" s="218">
        <f t="shared" si="42"/>
        <v>0</v>
      </c>
      <c r="BD42" s="213"/>
      <c r="BE42" s="213"/>
      <c r="BF42" s="213"/>
      <c r="BG42" s="219">
        <f t="shared" si="43"/>
        <v>0</v>
      </c>
      <c r="BH42" s="220"/>
      <c r="BI42" s="220"/>
      <c r="BJ42" s="220"/>
      <c r="BK42" s="220"/>
      <c r="BL42" s="220"/>
      <c r="BM42" s="221"/>
      <c r="BN42" s="217"/>
      <c r="BO42" s="217"/>
      <c r="BP42" s="217"/>
      <c r="BQ42" s="217"/>
      <c r="BR42" s="222">
        <f t="shared" si="44"/>
        <v>0</v>
      </c>
      <c r="BS42" s="223"/>
      <c r="BT42" s="223"/>
      <c r="BU42" s="223"/>
      <c r="BV42" s="213"/>
      <c r="BW42" s="224"/>
      <c r="BX42" s="213"/>
      <c r="BY42" s="218">
        <f t="shared" si="14"/>
        <v>0</v>
      </c>
      <c r="BZ42" s="213">
        <f t="shared" si="45"/>
        <v>0</v>
      </c>
      <c r="CA42" s="213"/>
      <c r="CB42" s="213"/>
      <c r="CC42" s="210" t="s">
        <v>83</v>
      </c>
    </row>
    <row r="43" spans="1:81" ht="31.2" hidden="1" x14ac:dyDescent="0.3">
      <c r="A43" s="248"/>
      <c r="B43" s="261" t="s">
        <v>611</v>
      </c>
      <c r="C43" s="211">
        <f t="shared" si="2"/>
        <v>0</v>
      </c>
      <c r="D43" s="212"/>
      <c r="E43" s="212"/>
      <c r="F43" s="212"/>
      <c r="G43" s="212"/>
      <c r="H43" s="264"/>
      <c r="I43" s="212"/>
      <c r="J43" s="212"/>
      <c r="K43" s="212"/>
      <c r="L43" s="212"/>
      <c r="M43" s="212"/>
      <c r="N43" s="212"/>
      <c r="O43" s="212"/>
      <c r="P43" s="213"/>
      <c r="Q43" s="214">
        <f t="shared" si="3"/>
        <v>0</v>
      </c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6">
        <f t="shared" si="41"/>
        <v>0</v>
      </c>
      <c r="BA43" s="217"/>
      <c r="BB43" s="217"/>
      <c r="BC43" s="218">
        <f t="shared" si="42"/>
        <v>0</v>
      </c>
      <c r="BD43" s="213"/>
      <c r="BE43" s="213"/>
      <c r="BF43" s="213"/>
      <c r="BG43" s="219">
        <f t="shared" si="43"/>
        <v>0</v>
      </c>
      <c r="BH43" s="220"/>
      <c r="BI43" s="220"/>
      <c r="BJ43" s="220"/>
      <c r="BK43" s="220"/>
      <c r="BL43" s="220"/>
      <c r="BM43" s="221"/>
      <c r="BN43" s="217"/>
      <c r="BO43" s="217"/>
      <c r="BP43" s="217"/>
      <c r="BQ43" s="217"/>
      <c r="BR43" s="222">
        <f t="shared" si="44"/>
        <v>0</v>
      </c>
      <c r="BS43" s="223"/>
      <c r="BT43" s="223"/>
      <c r="BU43" s="223"/>
      <c r="BV43" s="213"/>
      <c r="BW43" s="224"/>
      <c r="BX43" s="213"/>
      <c r="BY43" s="218">
        <f t="shared" si="14"/>
        <v>0</v>
      </c>
      <c r="BZ43" s="213">
        <f t="shared" si="45"/>
        <v>0</v>
      </c>
      <c r="CA43" s="213"/>
      <c r="CB43" s="213"/>
      <c r="CC43" s="210" t="s">
        <v>83</v>
      </c>
    </row>
    <row r="44" spans="1:81" ht="31.2" hidden="1" x14ac:dyDescent="0.3">
      <c r="A44" s="248"/>
      <c r="B44" s="261" t="s">
        <v>612</v>
      </c>
      <c r="C44" s="211">
        <f t="shared" si="2"/>
        <v>0</v>
      </c>
      <c r="D44" s="212"/>
      <c r="E44" s="212"/>
      <c r="F44" s="212"/>
      <c r="G44" s="212"/>
      <c r="H44" s="212"/>
      <c r="I44" s="264"/>
      <c r="J44" s="212"/>
      <c r="K44" s="212"/>
      <c r="L44" s="212"/>
      <c r="M44" s="212"/>
      <c r="N44" s="212"/>
      <c r="O44" s="212"/>
      <c r="P44" s="213"/>
      <c r="Q44" s="214">
        <f t="shared" si="3"/>
        <v>0</v>
      </c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6">
        <f t="shared" si="41"/>
        <v>0</v>
      </c>
      <c r="BA44" s="217"/>
      <c r="BB44" s="217"/>
      <c r="BC44" s="218">
        <f t="shared" si="42"/>
        <v>0</v>
      </c>
      <c r="BD44" s="213"/>
      <c r="BE44" s="213"/>
      <c r="BF44" s="213"/>
      <c r="BG44" s="219">
        <f t="shared" si="43"/>
        <v>0</v>
      </c>
      <c r="BH44" s="220"/>
      <c r="BI44" s="220"/>
      <c r="BJ44" s="220"/>
      <c r="BK44" s="220"/>
      <c r="BL44" s="220"/>
      <c r="BM44" s="221"/>
      <c r="BN44" s="217"/>
      <c r="BO44" s="217"/>
      <c r="BP44" s="217"/>
      <c r="BQ44" s="217"/>
      <c r="BR44" s="222">
        <f t="shared" si="44"/>
        <v>0</v>
      </c>
      <c r="BS44" s="223"/>
      <c r="BT44" s="223"/>
      <c r="BU44" s="223"/>
      <c r="BV44" s="213"/>
      <c r="BW44" s="224"/>
      <c r="BX44" s="213"/>
      <c r="BY44" s="218">
        <f t="shared" si="14"/>
        <v>0</v>
      </c>
      <c r="BZ44" s="213">
        <f t="shared" si="45"/>
        <v>0</v>
      </c>
      <c r="CA44" s="213"/>
      <c r="CB44" s="213"/>
      <c r="CC44" s="210" t="s">
        <v>83</v>
      </c>
    </row>
    <row r="45" spans="1:81" ht="31.2" hidden="1" x14ac:dyDescent="0.3">
      <c r="A45" s="248"/>
      <c r="B45" s="261" t="s">
        <v>613</v>
      </c>
      <c r="C45" s="211">
        <f t="shared" si="2"/>
        <v>0</v>
      </c>
      <c r="D45" s="212"/>
      <c r="E45" s="212"/>
      <c r="F45" s="212"/>
      <c r="G45" s="212"/>
      <c r="H45" s="212"/>
      <c r="I45" s="212"/>
      <c r="J45" s="264"/>
      <c r="K45" s="212"/>
      <c r="L45" s="212"/>
      <c r="M45" s="212"/>
      <c r="N45" s="212"/>
      <c r="O45" s="212"/>
      <c r="P45" s="213"/>
      <c r="Q45" s="214">
        <f t="shared" si="3"/>
        <v>0</v>
      </c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6">
        <f t="shared" si="41"/>
        <v>0</v>
      </c>
      <c r="BA45" s="217"/>
      <c r="BB45" s="217"/>
      <c r="BC45" s="218">
        <f t="shared" si="42"/>
        <v>0</v>
      </c>
      <c r="BD45" s="213"/>
      <c r="BE45" s="213"/>
      <c r="BF45" s="213"/>
      <c r="BG45" s="219">
        <f t="shared" si="43"/>
        <v>0</v>
      </c>
      <c r="BH45" s="220"/>
      <c r="BI45" s="220"/>
      <c r="BJ45" s="220"/>
      <c r="BK45" s="220"/>
      <c r="BL45" s="220"/>
      <c r="BM45" s="221"/>
      <c r="BN45" s="217"/>
      <c r="BO45" s="217"/>
      <c r="BP45" s="217"/>
      <c r="BQ45" s="217"/>
      <c r="BR45" s="222">
        <f t="shared" si="44"/>
        <v>0</v>
      </c>
      <c r="BS45" s="223"/>
      <c r="BT45" s="223"/>
      <c r="BU45" s="223"/>
      <c r="BV45" s="213"/>
      <c r="BW45" s="224"/>
      <c r="BX45" s="213"/>
      <c r="BY45" s="218">
        <f t="shared" si="14"/>
        <v>0</v>
      </c>
      <c r="BZ45" s="213">
        <f t="shared" si="45"/>
        <v>0</v>
      </c>
      <c r="CA45" s="213"/>
      <c r="CB45" s="213"/>
      <c r="CC45" s="210" t="s">
        <v>83</v>
      </c>
    </row>
    <row r="46" spans="1:81" ht="31.2" hidden="1" x14ac:dyDescent="0.3">
      <c r="A46" s="248"/>
      <c r="B46" s="261" t="s">
        <v>614</v>
      </c>
      <c r="C46" s="211">
        <f t="shared" si="2"/>
        <v>0</v>
      </c>
      <c r="D46" s="212"/>
      <c r="E46" s="212"/>
      <c r="F46" s="212"/>
      <c r="G46" s="212"/>
      <c r="H46" s="212"/>
      <c r="I46" s="212"/>
      <c r="J46" s="212"/>
      <c r="K46" s="264"/>
      <c r="L46" s="212"/>
      <c r="M46" s="212"/>
      <c r="N46" s="212"/>
      <c r="O46" s="212"/>
      <c r="P46" s="213"/>
      <c r="Q46" s="214">
        <f t="shared" si="3"/>
        <v>0</v>
      </c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6">
        <f t="shared" si="41"/>
        <v>0</v>
      </c>
      <c r="BA46" s="217"/>
      <c r="BB46" s="217"/>
      <c r="BC46" s="218">
        <f t="shared" si="42"/>
        <v>0</v>
      </c>
      <c r="BD46" s="213"/>
      <c r="BE46" s="213"/>
      <c r="BF46" s="213"/>
      <c r="BG46" s="219">
        <f t="shared" si="43"/>
        <v>0</v>
      </c>
      <c r="BH46" s="220"/>
      <c r="BI46" s="220"/>
      <c r="BJ46" s="220"/>
      <c r="BK46" s="220"/>
      <c r="BL46" s="220"/>
      <c r="BM46" s="221"/>
      <c r="BN46" s="217"/>
      <c r="BO46" s="217"/>
      <c r="BP46" s="217"/>
      <c r="BQ46" s="217"/>
      <c r="BR46" s="222">
        <f t="shared" si="44"/>
        <v>0</v>
      </c>
      <c r="BS46" s="223"/>
      <c r="BT46" s="223"/>
      <c r="BU46" s="223"/>
      <c r="BV46" s="213"/>
      <c r="BW46" s="224"/>
      <c r="BX46" s="213"/>
      <c r="BY46" s="218">
        <f t="shared" si="14"/>
        <v>0</v>
      </c>
      <c r="BZ46" s="213">
        <f t="shared" si="45"/>
        <v>0</v>
      </c>
      <c r="CA46" s="213"/>
      <c r="CB46" s="213"/>
      <c r="CC46" s="210" t="s">
        <v>83</v>
      </c>
    </row>
    <row r="47" spans="1:81" ht="31.2" hidden="1" x14ac:dyDescent="0.3">
      <c r="A47" s="248"/>
      <c r="B47" s="261" t="s">
        <v>615</v>
      </c>
      <c r="C47" s="211">
        <f t="shared" si="2"/>
        <v>0</v>
      </c>
      <c r="D47" s="212"/>
      <c r="E47" s="212"/>
      <c r="F47" s="212"/>
      <c r="G47" s="212"/>
      <c r="H47" s="212"/>
      <c r="I47" s="212"/>
      <c r="J47" s="212"/>
      <c r="K47" s="212"/>
      <c r="L47" s="264"/>
      <c r="M47" s="212"/>
      <c r="N47" s="212"/>
      <c r="O47" s="212"/>
      <c r="P47" s="213"/>
      <c r="Q47" s="214">
        <f t="shared" si="3"/>
        <v>0</v>
      </c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6">
        <f t="shared" si="41"/>
        <v>0</v>
      </c>
      <c r="BA47" s="217"/>
      <c r="BB47" s="217"/>
      <c r="BC47" s="218">
        <f t="shared" si="42"/>
        <v>0</v>
      </c>
      <c r="BD47" s="213"/>
      <c r="BE47" s="213"/>
      <c r="BF47" s="213"/>
      <c r="BG47" s="219">
        <f t="shared" si="43"/>
        <v>0</v>
      </c>
      <c r="BH47" s="220"/>
      <c r="BI47" s="220"/>
      <c r="BJ47" s="220"/>
      <c r="BK47" s="220"/>
      <c r="BL47" s="220"/>
      <c r="BM47" s="221"/>
      <c r="BN47" s="217"/>
      <c r="BO47" s="217"/>
      <c r="BP47" s="217"/>
      <c r="BQ47" s="217"/>
      <c r="BR47" s="222">
        <f t="shared" si="44"/>
        <v>0</v>
      </c>
      <c r="BS47" s="223"/>
      <c r="BT47" s="223"/>
      <c r="BU47" s="223"/>
      <c r="BV47" s="213"/>
      <c r="BW47" s="224"/>
      <c r="BX47" s="213"/>
      <c r="BY47" s="218">
        <f t="shared" si="14"/>
        <v>0</v>
      </c>
      <c r="BZ47" s="213">
        <f t="shared" si="45"/>
        <v>0</v>
      </c>
      <c r="CA47" s="213"/>
      <c r="CB47" s="213"/>
      <c r="CC47" s="210" t="s">
        <v>83</v>
      </c>
    </row>
    <row r="48" spans="1:81" ht="31.2" hidden="1" x14ac:dyDescent="0.3">
      <c r="A48" s="248"/>
      <c r="B48" s="261" t="s">
        <v>616</v>
      </c>
      <c r="C48" s="211">
        <f t="shared" si="2"/>
        <v>0</v>
      </c>
      <c r="D48" s="212"/>
      <c r="E48" s="212"/>
      <c r="F48" s="212"/>
      <c r="G48" s="212"/>
      <c r="H48" s="212"/>
      <c r="I48" s="212"/>
      <c r="J48" s="212"/>
      <c r="K48" s="212"/>
      <c r="L48" s="212"/>
      <c r="M48" s="264"/>
      <c r="N48" s="212"/>
      <c r="O48" s="212"/>
      <c r="P48" s="213"/>
      <c r="Q48" s="214">
        <f t="shared" si="3"/>
        <v>0</v>
      </c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6">
        <f t="shared" si="41"/>
        <v>0</v>
      </c>
      <c r="BA48" s="217"/>
      <c r="BB48" s="217"/>
      <c r="BC48" s="218">
        <f t="shared" si="42"/>
        <v>0</v>
      </c>
      <c r="BD48" s="213"/>
      <c r="BE48" s="213"/>
      <c r="BF48" s="213"/>
      <c r="BG48" s="219">
        <f t="shared" si="43"/>
        <v>0</v>
      </c>
      <c r="BH48" s="220"/>
      <c r="BI48" s="220"/>
      <c r="BJ48" s="220"/>
      <c r="BK48" s="220"/>
      <c r="BL48" s="220"/>
      <c r="BM48" s="221"/>
      <c r="BN48" s="217"/>
      <c r="BO48" s="217"/>
      <c r="BP48" s="217"/>
      <c r="BQ48" s="217"/>
      <c r="BR48" s="222">
        <f t="shared" si="44"/>
        <v>0</v>
      </c>
      <c r="BS48" s="223"/>
      <c r="BT48" s="223"/>
      <c r="BU48" s="223"/>
      <c r="BV48" s="213"/>
      <c r="BW48" s="224"/>
      <c r="BX48" s="213"/>
      <c r="BY48" s="218">
        <f t="shared" si="14"/>
        <v>0</v>
      </c>
      <c r="BZ48" s="213">
        <f t="shared" si="45"/>
        <v>0</v>
      </c>
      <c r="CA48" s="213"/>
      <c r="CB48" s="213"/>
      <c r="CC48" s="210" t="s">
        <v>83</v>
      </c>
    </row>
    <row r="49" spans="1:81" x14ac:dyDescent="0.3">
      <c r="A49" s="248"/>
      <c r="B49" s="261" t="s">
        <v>601</v>
      </c>
      <c r="C49" s="211">
        <f t="shared" si="2"/>
        <v>2690128.82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64">
        <v>2690128.82</v>
      </c>
      <c r="O49" s="212"/>
      <c r="P49" s="213"/>
      <c r="Q49" s="214">
        <f t="shared" si="3"/>
        <v>0</v>
      </c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6">
        <f t="shared" si="41"/>
        <v>0</v>
      </c>
      <c r="BA49" s="217"/>
      <c r="BB49" s="217"/>
      <c r="BC49" s="218">
        <f t="shared" si="42"/>
        <v>0</v>
      </c>
      <c r="BD49" s="213"/>
      <c r="BE49" s="213"/>
      <c r="BF49" s="213"/>
      <c r="BG49" s="219">
        <f t="shared" si="43"/>
        <v>0</v>
      </c>
      <c r="BH49" s="220"/>
      <c r="BI49" s="220"/>
      <c r="BJ49" s="220"/>
      <c r="BK49" s="220"/>
      <c r="BL49" s="220"/>
      <c r="BM49" s="221"/>
      <c r="BN49" s="217"/>
      <c r="BO49" s="217"/>
      <c r="BP49" s="217"/>
      <c r="BQ49" s="217"/>
      <c r="BR49" s="222">
        <f t="shared" si="44"/>
        <v>0</v>
      </c>
      <c r="BS49" s="223"/>
      <c r="BT49" s="223"/>
      <c r="BU49" s="223"/>
      <c r="BV49" s="213"/>
      <c r="BW49" s="224"/>
      <c r="BX49" s="213"/>
      <c r="BY49" s="218">
        <f t="shared" si="14"/>
        <v>2690128.82</v>
      </c>
      <c r="BZ49" s="213">
        <f t="shared" si="45"/>
        <v>0</v>
      </c>
      <c r="CA49" s="213"/>
      <c r="CB49" s="213"/>
      <c r="CC49" s="210" t="s">
        <v>83</v>
      </c>
    </row>
    <row r="50" spans="1:81" x14ac:dyDescent="0.3">
      <c r="A50" s="248"/>
      <c r="B50" s="261" t="s">
        <v>602</v>
      </c>
      <c r="C50" s="211">
        <f t="shared" si="2"/>
        <v>2211921.9500000002</v>
      </c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64">
        <v>2211921.9500000002</v>
      </c>
      <c r="P50" s="213"/>
      <c r="Q50" s="214">
        <f t="shared" si="3"/>
        <v>0</v>
      </c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6">
        <f t="shared" si="41"/>
        <v>0</v>
      </c>
      <c r="BA50" s="217"/>
      <c r="BB50" s="217"/>
      <c r="BC50" s="218">
        <f t="shared" si="42"/>
        <v>0</v>
      </c>
      <c r="BD50" s="213"/>
      <c r="BE50" s="213"/>
      <c r="BF50" s="213"/>
      <c r="BG50" s="219">
        <f t="shared" si="43"/>
        <v>0</v>
      </c>
      <c r="BH50" s="220"/>
      <c r="BI50" s="220"/>
      <c r="BJ50" s="220"/>
      <c r="BK50" s="220"/>
      <c r="BL50" s="220"/>
      <c r="BM50" s="221"/>
      <c r="BN50" s="217"/>
      <c r="BO50" s="217"/>
      <c r="BP50" s="217"/>
      <c r="BQ50" s="217"/>
      <c r="BR50" s="222">
        <f t="shared" si="44"/>
        <v>0</v>
      </c>
      <c r="BS50" s="223"/>
      <c r="BT50" s="223"/>
      <c r="BU50" s="223"/>
      <c r="BV50" s="213"/>
      <c r="BW50" s="224"/>
      <c r="BX50" s="213"/>
      <c r="BY50" s="218">
        <f t="shared" si="14"/>
        <v>2211921.9500000002</v>
      </c>
      <c r="BZ50" s="213">
        <f t="shared" si="45"/>
        <v>0</v>
      </c>
      <c r="CA50" s="213"/>
      <c r="CB50" s="213"/>
      <c r="CC50" s="210" t="s">
        <v>83</v>
      </c>
    </row>
    <row r="51" spans="1:81" x14ac:dyDescent="0.3">
      <c r="A51" s="248"/>
      <c r="B51" s="261" t="s">
        <v>603</v>
      </c>
      <c r="C51" s="211">
        <f t="shared" si="2"/>
        <v>66581</v>
      </c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65">
        <v>66581</v>
      </c>
      <c r="Q51" s="214">
        <f t="shared" si="3"/>
        <v>0</v>
      </c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6">
        <f t="shared" si="41"/>
        <v>0</v>
      </c>
      <c r="BA51" s="217"/>
      <c r="BB51" s="217"/>
      <c r="BC51" s="218">
        <f t="shared" si="42"/>
        <v>0</v>
      </c>
      <c r="BD51" s="213"/>
      <c r="BE51" s="213"/>
      <c r="BF51" s="213"/>
      <c r="BG51" s="219">
        <f t="shared" si="43"/>
        <v>0</v>
      </c>
      <c r="BH51" s="220"/>
      <c r="BI51" s="220"/>
      <c r="BJ51" s="220"/>
      <c r="BK51" s="220"/>
      <c r="BL51" s="220"/>
      <c r="BM51" s="221"/>
      <c r="BN51" s="217"/>
      <c r="BO51" s="217"/>
      <c r="BP51" s="217"/>
      <c r="BQ51" s="217"/>
      <c r="BR51" s="222">
        <f t="shared" si="44"/>
        <v>0</v>
      </c>
      <c r="BS51" s="223"/>
      <c r="BT51" s="223"/>
      <c r="BU51" s="223"/>
      <c r="BV51" s="213"/>
      <c r="BW51" s="224"/>
      <c r="BX51" s="213"/>
      <c r="BY51" s="218">
        <f t="shared" si="14"/>
        <v>66581</v>
      </c>
      <c r="BZ51" s="213">
        <f t="shared" si="45"/>
        <v>0</v>
      </c>
      <c r="CA51" s="213"/>
      <c r="CB51" s="213"/>
      <c r="CC51" s="210" t="s">
        <v>83</v>
      </c>
    </row>
    <row r="52" spans="1:81" ht="35.4" hidden="1" customHeight="1" x14ac:dyDescent="0.3">
      <c r="A52" s="248" t="s">
        <v>604</v>
      </c>
      <c r="B52" s="262" t="s">
        <v>555</v>
      </c>
      <c r="C52" s="211">
        <f t="shared" si="2"/>
        <v>0</v>
      </c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3"/>
      <c r="Q52" s="214">
        <f t="shared" si="3"/>
        <v>0</v>
      </c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6">
        <f t="shared" si="41"/>
        <v>0</v>
      </c>
      <c r="BA52" s="217"/>
      <c r="BB52" s="217"/>
      <c r="BC52" s="218">
        <f t="shared" si="42"/>
        <v>0</v>
      </c>
      <c r="BD52" s="222"/>
      <c r="BE52" s="222"/>
      <c r="BF52" s="222"/>
      <c r="BG52" s="219">
        <f t="shared" si="43"/>
        <v>0</v>
      </c>
      <c r="BH52" s="220"/>
      <c r="BI52" s="220"/>
      <c r="BJ52" s="220"/>
      <c r="BK52" s="220"/>
      <c r="BL52" s="220"/>
      <c r="BM52" s="221"/>
      <c r="BN52" s="217"/>
      <c r="BO52" s="217"/>
      <c r="BP52" s="217"/>
      <c r="BQ52" s="217"/>
      <c r="BR52" s="222">
        <f t="shared" si="44"/>
        <v>0</v>
      </c>
      <c r="BS52" s="223"/>
      <c r="BT52" s="223"/>
      <c r="BU52" s="223"/>
      <c r="BV52" s="213"/>
      <c r="BW52" s="224"/>
      <c r="BX52" s="213"/>
      <c r="BY52" s="218">
        <f t="shared" si="14"/>
        <v>0</v>
      </c>
      <c r="BZ52" s="213">
        <f t="shared" si="45"/>
        <v>0</v>
      </c>
      <c r="CA52" s="213"/>
      <c r="CB52" s="213"/>
      <c r="CC52" s="210" t="s">
        <v>83</v>
      </c>
    </row>
    <row r="53" spans="1:81" ht="37.950000000000003" customHeight="1" x14ac:dyDescent="0.3">
      <c r="A53" s="248" t="s">
        <v>556</v>
      </c>
      <c r="B53" s="262" t="s">
        <v>557</v>
      </c>
      <c r="C53" s="211">
        <f t="shared" si="2"/>
        <v>0</v>
      </c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3"/>
      <c r="Q53" s="214">
        <f t="shared" si="3"/>
        <v>0</v>
      </c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6">
        <f t="shared" si="41"/>
        <v>0</v>
      </c>
      <c r="BA53" s="217"/>
      <c r="BB53" s="217"/>
      <c r="BC53" s="218">
        <f t="shared" si="42"/>
        <v>0</v>
      </c>
      <c r="BD53" s="213"/>
      <c r="BE53" s="213"/>
      <c r="BF53" s="213"/>
      <c r="BG53" s="219">
        <f t="shared" si="43"/>
        <v>8930000</v>
      </c>
      <c r="BH53" s="220"/>
      <c r="BI53" s="220">
        <v>7500000</v>
      </c>
      <c r="BJ53" s="220"/>
      <c r="BK53" s="220"/>
      <c r="BL53" s="220"/>
      <c r="BM53" s="221">
        <v>650000</v>
      </c>
      <c r="BN53" s="217"/>
      <c r="BO53" s="217"/>
      <c r="BP53" s="217"/>
      <c r="BQ53" s="217"/>
      <c r="BR53" s="222">
        <f t="shared" si="44"/>
        <v>780000</v>
      </c>
      <c r="BS53" s="223">
        <v>780000</v>
      </c>
      <c r="BT53" s="223"/>
      <c r="BU53" s="223"/>
      <c r="BV53" s="213"/>
      <c r="BW53" s="224"/>
      <c r="BX53" s="213"/>
      <c r="BY53" s="218">
        <f t="shared" si="14"/>
        <v>8930000</v>
      </c>
      <c r="BZ53" s="213">
        <f t="shared" si="45"/>
        <v>0</v>
      </c>
      <c r="CA53" s="213"/>
      <c r="CB53" s="213"/>
      <c r="CC53" s="210" t="s">
        <v>83</v>
      </c>
    </row>
    <row r="54" spans="1:81" x14ac:dyDescent="0.3">
      <c r="A54" s="248" t="s">
        <v>559</v>
      </c>
      <c r="B54" s="262" t="s">
        <v>558</v>
      </c>
      <c r="C54" s="211">
        <f t="shared" si="2"/>
        <v>0</v>
      </c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4">
        <f t="shared" si="3"/>
        <v>7456.02</v>
      </c>
      <c r="R54" s="215">
        <f>SUM(R55:R64)</f>
        <v>0</v>
      </c>
      <c r="S54" s="215">
        <f t="shared" ref="S54:AY54" si="46">SUM(S55:S64)</f>
        <v>0</v>
      </c>
      <c r="T54" s="215">
        <f t="shared" si="46"/>
        <v>0</v>
      </c>
      <c r="U54" s="215">
        <f t="shared" si="46"/>
        <v>0</v>
      </c>
      <c r="V54" s="215">
        <f t="shared" si="46"/>
        <v>0</v>
      </c>
      <c r="W54" s="215">
        <f t="shared" si="46"/>
        <v>0</v>
      </c>
      <c r="X54" s="215">
        <f t="shared" si="46"/>
        <v>0</v>
      </c>
      <c r="Y54" s="215">
        <f t="shared" si="46"/>
        <v>0</v>
      </c>
      <c r="Z54" s="215">
        <f t="shared" si="46"/>
        <v>7456.02</v>
      </c>
      <c r="AA54" s="215">
        <f t="shared" si="46"/>
        <v>0</v>
      </c>
      <c r="AB54" s="215">
        <f t="shared" si="46"/>
        <v>0</v>
      </c>
      <c r="AC54" s="215">
        <f t="shared" si="46"/>
        <v>0</v>
      </c>
      <c r="AD54" s="215">
        <f t="shared" si="46"/>
        <v>0</v>
      </c>
      <c r="AE54" s="215">
        <f t="shared" si="46"/>
        <v>0</v>
      </c>
      <c r="AF54" s="215">
        <f t="shared" si="46"/>
        <v>0</v>
      </c>
      <c r="AG54" s="215">
        <f t="shared" si="46"/>
        <v>0</v>
      </c>
      <c r="AH54" s="215">
        <f t="shared" si="46"/>
        <v>0</v>
      </c>
      <c r="AI54" s="215">
        <f t="shared" si="46"/>
        <v>0</v>
      </c>
      <c r="AJ54" s="215">
        <f t="shared" si="46"/>
        <v>0</v>
      </c>
      <c r="AK54" s="215">
        <f t="shared" si="46"/>
        <v>0</v>
      </c>
      <c r="AL54" s="215">
        <f t="shared" si="46"/>
        <v>0</v>
      </c>
      <c r="AM54" s="215">
        <f t="shared" si="46"/>
        <v>0</v>
      </c>
      <c r="AN54" s="215">
        <f t="shared" si="46"/>
        <v>0</v>
      </c>
      <c r="AO54" s="215">
        <f t="shared" si="46"/>
        <v>0</v>
      </c>
      <c r="AP54" s="215">
        <f t="shared" si="46"/>
        <v>0</v>
      </c>
      <c r="AQ54" s="215">
        <f t="shared" si="46"/>
        <v>0</v>
      </c>
      <c r="AR54" s="215">
        <f t="shared" si="46"/>
        <v>0</v>
      </c>
      <c r="AS54" s="215">
        <f t="shared" si="46"/>
        <v>0</v>
      </c>
      <c r="AT54" s="215">
        <f t="shared" si="46"/>
        <v>0</v>
      </c>
      <c r="AU54" s="215">
        <f t="shared" si="46"/>
        <v>0</v>
      </c>
      <c r="AV54" s="215">
        <f t="shared" si="46"/>
        <v>0</v>
      </c>
      <c r="AW54" s="215">
        <f t="shared" si="46"/>
        <v>0</v>
      </c>
      <c r="AX54" s="215">
        <f t="shared" si="46"/>
        <v>0</v>
      </c>
      <c r="AY54" s="215">
        <f t="shared" si="46"/>
        <v>0</v>
      </c>
      <c r="AZ54" s="216">
        <f t="shared" si="41"/>
        <v>0</v>
      </c>
      <c r="BA54" s="217"/>
      <c r="BB54" s="217"/>
      <c r="BC54" s="218">
        <f t="shared" si="42"/>
        <v>0</v>
      </c>
      <c r="BD54" s="213"/>
      <c r="BE54" s="213"/>
      <c r="BF54" s="213"/>
      <c r="BG54" s="219">
        <f t="shared" si="43"/>
        <v>0</v>
      </c>
      <c r="BH54" s="220"/>
      <c r="BI54" s="220"/>
      <c r="BJ54" s="220"/>
      <c r="BK54" s="220"/>
      <c r="BL54" s="220"/>
      <c r="BM54" s="221"/>
      <c r="BN54" s="217"/>
      <c r="BO54" s="217"/>
      <c r="BP54" s="217"/>
      <c r="BQ54" s="217"/>
      <c r="BR54" s="222">
        <f t="shared" si="44"/>
        <v>0</v>
      </c>
      <c r="BS54" s="223"/>
      <c r="BT54" s="223"/>
      <c r="BU54" s="223"/>
      <c r="BV54" s="213"/>
      <c r="BW54" s="224"/>
      <c r="BX54" s="213"/>
      <c r="BY54" s="218">
        <f t="shared" si="14"/>
        <v>7456.02</v>
      </c>
      <c r="BZ54" s="213">
        <f t="shared" si="45"/>
        <v>0</v>
      </c>
      <c r="CA54" s="213"/>
      <c r="CB54" s="213"/>
      <c r="CC54" s="210" t="s">
        <v>83</v>
      </c>
    </row>
    <row r="55" spans="1:81" ht="46.8" x14ac:dyDescent="0.3">
      <c r="A55" s="248" t="s">
        <v>786</v>
      </c>
      <c r="B55" s="261" t="s">
        <v>591</v>
      </c>
      <c r="C55" s="211">
        <f t="shared" si="2"/>
        <v>0</v>
      </c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  <c r="Q55" s="214">
        <f t="shared" si="3"/>
        <v>7456.02</v>
      </c>
      <c r="R55" s="215"/>
      <c r="S55" s="215"/>
      <c r="T55" s="215"/>
      <c r="U55" s="215"/>
      <c r="V55" s="215"/>
      <c r="W55" s="215"/>
      <c r="X55" s="215"/>
      <c r="Y55" s="215"/>
      <c r="Z55" s="215">
        <v>7456.02</v>
      </c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6">
        <f t="shared" si="41"/>
        <v>0</v>
      </c>
      <c r="BA55" s="217"/>
      <c r="BB55" s="217"/>
      <c r="BC55" s="218">
        <f t="shared" si="42"/>
        <v>0</v>
      </c>
      <c r="BD55" s="213"/>
      <c r="BE55" s="213"/>
      <c r="BF55" s="213"/>
      <c r="BG55" s="219">
        <f t="shared" si="43"/>
        <v>0</v>
      </c>
      <c r="BH55" s="220"/>
      <c r="BI55" s="220"/>
      <c r="BJ55" s="220"/>
      <c r="BK55" s="220"/>
      <c r="BL55" s="220"/>
      <c r="BM55" s="221"/>
      <c r="BN55" s="217"/>
      <c r="BO55" s="217"/>
      <c r="BP55" s="217"/>
      <c r="BQ55" s="217"/>
      <c r="BR55" s="222">
        <f t="shared" si="44"/>
        <v>0</v>
      </c>
      <c r="BS55" s="223"/>
      <c r="BT55" s="223"/>
      <c r="BU55" s="223"/>
      <c r="BV55" s="213"/>
      <c r="BW55" s="224"/>
      <c r="BX55" s="213"/>
      <c r="BY55" s="218">
        <f t="shared" si="14"/>
        <v>7456.02</v>
      </c>
      <c r="BZ55" s="213">
        <f t="shared" si="45"/>
        <v>0</v>
      </c>
      <c r="CA55" s="213"/>
      <c r="CB55" s="213"/>
      <c r="CC55" s="210" t="s">
        <v>83</v>
      </c>
    </row>
    <row r="56" spans="1:81" x14ac:dyDescent="0.3">
      <c r="A56" s="248"/>
      <c r="B56" s="261" t="s">
        <v>592</v>
      </c>
      <c r="C56" s="211">
        <f t="shared" si="2"/>
        <v>0</v>
      </c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  <c r="Q56" s="214">
        <f t="shared" si="3"/>
        <v>0</v>
      </c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6">
        <f t="shared" si="41"/>
        <v>0</v>
      </c>
      <c r="BA56" s="217"/>
      <c r="BB56" s="217"/>
      <c r="BC56" s="218">
        <f t="shared" si="42"/>
        <v>0</v>
      </c>
      <c r="BD56" s="213"/>
      <c r="BE56" s="213"/>
      <c r="BF56" s="213"/>
      <c r="BG56" s="219">
        <f t="shared" si="43"/>
        <v>0</v>
      </c>
      <c r="BH56" s="220"/>
      <c r="BI56" s="220"/>
      <c r="BJ56" s="220"/>
      <c r="BK56" s="220"/>
      <c r="BL56" s="220"/>
      <c r="BM56" s="221"/>
      <c r="BN56" s="217"/>
      <c r="BO56" s="217"/>
      <c r="BP56" s="217"/>
      <c r="BQ56" s="217"/>
      <c r="BR56" s="222">
        <f t="shared" si="44"/>
        <v>0</v>
      </c>
      <c r="BS56" s="223"/>
      <c r="BT56" s="223"/>
      <c r="BU56" s="223"/>
      <c r="BV56" s="213"/>
      <c r="BW56" s="224"/>
      <c r="BX56" s="213"/>
      <c r="BY56" s="218">
        <f t="shared" si="14"/>
        <v>0</v>
      </c>
      <c r="BZ56" s="213">
        <f t="shared" si="45"/>
        <v>0</v>
      </c>
      <c r="CA56" s="213"/>
      <c r="CB56" s="213"/>
      <c r="CC56" s="210" t="s">
        <v>83</v>
      </c>
    </row>
    <row r="57" spans="1:81" hidden="1" x14ac:dyDescent="0.3">
      <c r="A57" s="248"/>
      <c r="B57" s="261" t="s">
        <v>593</v>
      </c>
      <c r="C57" s="211">
        <f t="shared" si="2"/>
        <v>0</v>
      </c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  <c r="Q57" s="214">
        <f t="shared" si="3"/>
        <v>0</v>
      </c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6">
        <f t="shared" si="41"/>
        <v>0</v>
      </c>
      <c r="BA57" s="217"/>
      <c r="BB57" s="217"/>
      <c r="BC57" s="218">
        <f t="shared" si="42"/>
        <v>0</v>
      </c>
      <c r="BD57" s="213"/>
      <c r="BE57" s="213"/>
      <c r="BF57" s="213"/>
      <c r="BG57" s="219">
        <f t="shared" si="43"/>
        <v>0</v>
      </c>
      <c r="BH57" s="220"/>
      <c r="BI57" s="220"/>
      <c r="BJ57" s="220"/>
      <c r="BK57" s="220"/>
      <c r="BL57" s="220"/>
      <c r="BM57" s="221"/>
      <c r="BN57" s="217"/>
      <c r="BO57" s="217"/>
      <c r="BP57" s="217"/>
      <c r="BQ57" s="217"/>
      <c r="BR57" s="222">
        <f t="shared" si="44"/>
        <v>0</v>
      </c>
      <c r="BS57" s="223"/>
      <c r="BT57" s="223"/>
      <c r="BU57" s="223"/>
      <c r="BV57" s="213"/>
      <c r="BW57" s="224"/>
      <c r="BX57" s="213"/>
      <c r="BY57" s="218">
        <f t="shared" si="14"/>
        <v>0</v>
      </c>
      <c r="BZ57" s="213">
        <f t="shared" si="45"/>
        <v>0</v>
      </c>
      <c r="CA57" s="213"/>
      <c r="CB57" s="213"/>
      <c r="CC57" s="210" t="s">
        <v>83</v>
      </c>
    </row>
    <row r="58" spans="1:81" hidden="1" x14ac:dyDescent="0.3">
      <c r="A58" s="248"/>
      <c r="B58" s="261" t="s">
        <v>594</v>
      </c>
      <c r="C58" s="211">
        <f t="shared" si="2"/>
        <v>0</v>
      </c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3"/>
      <c r="Q58" s="214">
        <f t="shared" si="3"/>
        <v>0</v>
      </c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6">
        <f t="shared" si="41"/>
        <v>0</v>
      </c>
      <c r="BA58" s="217"/>
      <c r="BB58" s="217"/>
      <c r="BC58" s="218">
        <f t="shared" si="42"/>
        <v>0</v>
      </c>
      <c r="BD58" s="213"/>
      <c r="BE58" s="213"/>
      <c r="BF58" s="213"/>
      <c r="BG58" s="219">
        <f t="shared" si="43"/>
        <v>0</v>
      </c>
      <c r="BH58" s="220"/>
      <c r="BI58" s="220"/>
      <c r="BJ58" s="220"/>
      <c r="BK58" s="220"/>
      <c r="BL58" s="220"/>
      <c r="BM58" s="221"/>
      <c r="BN58" s="217"/>
      <c r="BO58" s="217"/>
      <c r="BP58" s="217"/>
      <c r="BQ58" s="217"/>
      <c r="BR58" s="222">
        <f t="shared" si="44"/>
        <v>0</v>
      </c>
      <c r="BS58" s="223"/>
      <c r="BT58" s="223"/>
      <c r="BU58" s="223"/>
      <c r="BV58" s="213"/>
      <c r="BW58" s="224"/>
      <c r="BX58" s="213"/>
      <c r="BY58" s="218">
        <f t="shared" si="14"/>
        <v>0</v>
      </c>
      <c r="BZ58" s="213">
        <f t="shared" si="45"/>
        <v>0</v>
      </c>
      <c r="CA58" s="213"/>
      <c r="CB58" s="213"/>
      <c r="CC58" s="210" t="s">
        <v>83</v>
      </c>
    </row>
    <row r="59" spans="1:81" hidden="1" x14ac:dyDescent="0.3">
      <c r="A59" s="248"/>
      <c r="B59" s="261" t="s">
        <v>595</v>
      </c>
      <c r="C59" s="211">
        <f t="shared" si="2"/>
        <v>0</v>
      </c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3"/>
      <c r="Q59" s="214">
        <f t="shared" si="3"/>
        <v>0</v>
      </c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6">
        <f t="shared" si="41"/>
        <v>0</v>
      </c>
      <c r="BA59" s="217"/>
      <c r="BB59" s="217"/>
      <c r="BC59" s="218">
        <f t="shared" si="42"/>
        <v>0</v>
      </c>
      <c r="BD59" s="213"/>
      <c r="BE59" s="213"/>
      <c r="BF59" s="213"/>
      <c r="BG59" s="219">
        <f t="shared" si="43"/>
        <v>0</v>
      </c>
      <c r="BH59" s="220"/>
      <c r="BI59" s="220"/>
      <c r="BJ59" s="220"/>
      <c r="BK59" s="220"/>
      <c r="BL59" s="220"/>
      <c r="BM59" s="221"/>
      <c r="BN59" s="217"/>
      <c r="BO59" s="217"/>
      <c r="BP59" s="217"/>
      <c r="BQ59" s="217"/>
      <c r="BR59" s="222">
        <f t="shared" si="44"/>
        <v>0</v>
      </c>
      <c r="BS59" s="223"/>
      <c r="BT59" s="223"/>
      <c r="BU59" s="223"/>
      <c r="BV59" s="213"/>
      <c r="BW59" s="224"/>
      <c r="BX59" s="213"/>
      <c r="BY59" s="218">
        <f t="shared" si="14"/>
        <v>0</v>
      </c>
      <c r="BZ59" s="213">
        <f t="shared" si="45"/>
        <v>0</v>
      </c>
      <c r="CA59" s="213"/>
      <c r="CB59" s="213"/>
      <c r="CC59" s="210" t="s">
        <v>83</v>
      </c>
    </row>
    <row r="60" spans="1:81" hidden="1" x14ac:dyDescent="0.3">
      <c r="A60" s="248"/>
      <c r="B60" s="261" t="s">
        <v>596</v>
      </c>
      <c r="C60" s="211">
        <f t="shared" si="2"/>
        <v>0</v>
      </c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3"/>
      <c r="Q60" s="214">
        <f t="shared" si="3"/>
        <v>0</v>
      </c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6">
        <f t="shared" si="41"/>
        <v>0</v>
      </c>
      <c r="BA60" s="217"/>
      <c r="BB60" s="217"/>
      <c r="BC60" s="218">
        <f t="shared" si="42"/>
        <v>0</v>
      </c>
      <c r="BD60" s="213"/>
      <c r="BE60" s="213"/>
      <c r="BF60" s="213"/>
      <c r="BG60" s="219">
        <f t="shared" si="43"/>
        <v>0</v>
      </c>
      <c r="BH60" s="220"/>
      <c r="BI60" s="220"/>
      <c r="BJ60" s="220"/>
      <c r="BK60" s="220"/>
      <c r="BL60" s="220"/>
      <c r="BM60" s="221"/>
      <c r="BN60" s="217"/>
      <c r="BO60" s="217"/>
      <c r="BP60" s="217"/>
      <c r="BQ60" s="217"/>
      <c r="BR60" s="222">
        <f t="shared" si="44"/>
        <v>0</v>
      </c>
      <c r="BS60" s="223"/>
      <c r="BT60" s="223"/>
      <c r="BU60" s="223"/>
      <c r="BV60" s="213"/>
      <c r="BW60" s="224"/>
      <c r="BX60" s="213"/>
      <c r="BY60" s="218">
        <f t="shared" si="14"/>
        <v>0</v>
      </c>
      <c r="BZ60" s="213">
        <f t="shared" si="45"/>
        <v>0</v>
      </c>
      <c r="CA60" s="213"/>
      <c r="CB60" s="213"/>
      <c r="CC60" s="210" t="s">
        <v>83</v>
      </c>
    </row>
    <row r="61" spans="1:81" hidden="1" x14ac:dyDescent="0.3">
      <c r="A61" s="248"/>
      <c r="B61" s="261" t="s">
        <v>597</v>
      </c>
      <c r="C61" s="211">
        <f t="shared" si="2"/>
        <v>0</v>
      </c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3"/>
      <c r="Q61" s="214">
        <f t="shared" si="3"/>
        <v>0</v>
      </c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6">
        <f t="shared" si="41"/>
        <v>0</v>
      </c>
      <c r="BA61" s="217"/>
      <c r="BB61" s="217"/>
      <c r="BC61" s="218">
        <f t="shared" si="42"/>
        <v>0</v>
      </c>
      <c r="BD61" s="213"/>
      <c r="BE61" s="213"/>
      <c r="BF61" s="213"/>
      <c r="BG61" s="219">
        <f t="shared" si="43"/>
        <v>0</v>
      </c>
      <c r="BH61" s="220"/>
      <c r="BI61" s="220"/>
      <c r="BJ61" s="220"/>
      <c r="BK61" s="220"/>
      <c r="BL61" s="220"/>
      <c r="BM61" s="221"/>
      <c r="BN61" s="217"/>
      <c r="BO61" s="217"/>
      <c r="BP61" s="217"/>
      <c r="BQ61" s="217"/>
      <c r="BR61" s="222">
        <f t="shared" si="44"/>
        <v>0</v>
      </c>
      <c r="BS61" s="223"/>
      <c r="BT61" s="223"/>
      <c r="BU61" s="223"/>
      <c r="BV61" s="213"/>
      <c r="BW61" s="224"/>
      <c r="BX61" s="213"/>
      <c r="BY61" s="218">
        <f t="shared" si="14"/>
        <v>0</v>
      </c>
      <c r="BZ61" s="213">
        <f t="shared" si="45"/>
        <v>0</v>
      </c>
      <c r="CA61" s="213"/>
      <c r="CB61" s="213"/>
      <c r="CC61" s="210" t="s">
        <v>83</v>
      </c>
    </row>
    <row r="62" spans="1:81" hidden="1" x14ac:dyDescent="0.3">
      <c r="A62" s="248"/>
      <c r="B62" s="261" t="s">
        <v>598</v>
      </c>
      <c r="C62" s="211">
        <f t="shared" si="2"/>
        <v>0</v>
      </c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3"/>
      <c r="Q62" s="214">
        <f t="shared" si="3"/>
        <v>0</v>
      </c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6">
        <f t="shared" si="41"/>
        <v>0</v>
      </c>
      <c r="BA62" s="217"/>
      <c r="BB62" s="217"/>
      <c r="BC62" s="218">
        <f t="shared" si="42"/>
        <v>0</v>
      </c>
      <c r="BD62" s="213"/>
      <c r="BE62" s="213"/>
      <c r="BF62" s="213"/>
      <c r="BG62" s="219">
        <f t="shared" si="43"/>
        <v>0</v>
      </c>
      <c r="BH62" s="220"/>
      <c r="BI62" s="220"/>
      <c r="BJ62" s="220"/>
      <c r="BK62" s="220"/>
      <c r="BL62" s="220"/>
      <c r="BM62" s="221"/>
      <c r="BN62" s="217"/>
      <c r="BO62" s="217"/>
      <c r="BP62" s="217"/>
      <c r="BQ62" s="217"/>
      <c r="BR62" s="222">
        <f t="shared" si="44"/>
        <v>0</v>
      </c>
      <c r="BS62" s="223"/>
      <c r="BT62" s="223"/>
      <c r="BU62" s="223"/>
      <c r="BV62" s="213"/>
      <c r="BW62" s="224"/>
      <c r="BX62" s="213"/>
      <c r="BY62" s="218">
        <f t="shared" si="14"/>
        <v>0</v>
      </c>
      <c r="BZ62" s="213">
        <f t="shared" si="45"/>
        <v>0</v>
      </c>
      <c r="CA62" s="213"/>
      <c r="CB62" s="213"/>
      <c r="CC62" s="210" t="s">
        <v>83</v>
      </c>
    </row>
    <row r="63" spans="1:81" hidden="1" x14ac:dyDescent="0.3">
      <c r="A63" s="248"/>
      <c r="B63" s="261" t="s">
        <v>599</v>
      </c>
      <c r="C63" s="211">
        <f t="shared" si="2"/>
        <v>0</v>
      </c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3"/>
      <c r="Q63" s="214">
        <f t="shared" si="3"/>
        <v>0</v>
      </c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6">
        <f t="shared" si="41"/>
        <v>0</v>
      </c>
      <c r="BA63" s="217"/>
      <c r="BB63" s="217"/>
      <c r="BC63" s="218">
        <f t="shared" si="42"/>
        <v>0</v>
      </c>
      <c r="BD63" s="213"/>
      <c r="BE63" s="213"/>
      <c r="BF63" s="213"/>
      <c r="BG63" s="219">
        <f t="shared" si="43"/>
        <v>0</v>
      </c>
      <c r="BH63" s="220"/>
      <c r="BI63" s="220"/>
      <c r="BJ63" s="220"/>
      <c r="BK63" s="220"/>
      <c r="BL63" s="220"/>
      <c r="BM63" s="221"/>
      <c r="BN63" s="217"/>
      <c r="BO63" s="217"/>
      <c r="BP63" s="217"/>
      <c r="BQ63" s="217"/>
      <c r="BR63" s="222">
        <f t="shared" si="44"/>
        <v>0</v>
      </c>
      <c r="BS63" s="223"/>
      <c r="BT63" s="223"/>
      <c r="BU63" s="223"/>
      <c r="BV63" s="213"/>
      <c r="BW63" s="224"/>
      <c r="BX63" s="213"/>
      <c r="BY63" s="218">
        <f t="shared" si="14"/>
        <v>0</v>
      </c>
      <c r="BZ63" s="213">
        <f t="shared" si="45"/>
        <v>0</v>
      </c>
      <c r="CA63" s="213"/>
      <c r="CB63" s="213"/>
      <c r="CC63" s="210" t="s">
        <v>83</v>
      </c>
    </row>
    <row r="64" spans="1:81" hidden="1" x14ac:dyDescent="0.3">
      <c r="A64" s="248"/>
      <c r="B64" s="261" t="s">
        <v>600</v>
      </c>
      <c r="C64" s="211">
        <f t="shared" si="2"/>
        <v>0</v>
      </c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3"/>
      <c r="Q64" s="214">
        <f t="shared" si="3"/>
        <v>0</v>
      </c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6">
        <f t="shared" si="41"/>
        <v>0</v>
      </c>
      <c r="BA64" s="217"/>
      <c r="BB64" s="217"/>
      <c r="BC64" s="218">
        <f t="shared" si="42"/>
        <v>0</v>
      </c>
      <c r="BD64" s="213"/>
      <c r="BE64" s="213"/>
      <c r="BF64" s="213"/>
      <c r="BG64" s="219">
        <f t="shared" si="43"/>
        <v>0</v>
      </c>
      <c r="BH64" s="220"/>
      <c r="BI64" s="220"/>
      <c r="BJ64" s="220"/>
      <c r="BK64" s="220"/>
      <c r="BL64" s="220"/>
      <c r="BM64" s="221"/>
      <c r="BN64" s="217"/>
      <c r="BO64" s="217"/>
      <c r="BP64" s="217"/>
      <c r="BQ64" s="217"/>
      <c r="BR64" s="222">
        <f t="shared" si="44"/>
        <v>0</v>
      </c>
      <c r="BS64" s="223"/>
      <c r="BT64" s="223"/>
      <c r="BU64" s="223"/>
      <c r="BV64" s="213"/>
      <c r="BW64" s="224"/>
      <c r="BX64" s="213"/>
      <c r="BY64" s="218">
        <f t="shared" si="14"/>
        <v>0</v>
      </c>
      <c r="BZ64" s="213">
        <f t="shared" si="45"/>
        <v>0</v>
      </c>
      <c r="CA64" s="213"/>
      <c r="CB64" s="213"/>
      <c r="CC64" s="210" t="s">
        <v>83</v>
      </c>
    </row>
    <row r="65" spans="1:81" ht="33.75" hidden="1" customHeight="1" x14ac:dyDescent="0.3">
      <c r="A65" s="248" t="s">
        <v>560</v>
      </c>
      <c r="B65" s="262" t="s">
        <v>561</v>
      </c>
      <c r="C65" s="211">
        <f t="shared" si="2"/>
        <v>0</v>
      </c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3"/>
      <c r="Q65" s="214">
        <f t="shared" si="3"/>
        <v>0</v>
      </c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6">
        <f t="shared" si="41"/>
        <v>0</v>
      </c>
      <c r="BA65" s="217"/>
      <c r="BB65" s="217"/>
      <c r="BC65" s="218">
        <f t="shared" si="42"/>
        <v>0</v>
      </c>
      <c r="BD65" s="213"/>
      <c r="BE65" s="213"/>
      <c r="BF65" s="213"/>
      <c r="BG65" s="219">
        <f t="shared" si="43"/>
        <v>0</v>
      </c>
      <c r="BH65" s="220"/>
      <c r="BI65" s="220"/>
      <c r="BJ65" s="220"/>
      <c r="BK65" s="220"/>
      <c r="BL65" s="220"/>
      <c r="BM65" s="221"/>
      <c r="BN65" s="217"/>
      <c r="BO65" s="217"/>
      <c r="BP65" s="217"/>
      <c r="BQ65" s="217"/>
      <c r="BR65" s="222">
        <f t="shared" si="44"/>
        <v>0</v>
      </c>
      <c r="BS65" s="223"/>
      <c r="BT65" s="223"/>
      <c r="BU65" s="223"/>
      <c r="BV65" s="213"/>
      <c r="BW65" s="224"/>
      <c r="BX65" s="213"/>
      <c r="BY65" s="218">
        <f t="shared" si="14"/>
        <v>0</v>
      </c>
      <c r="BZ65" s="213">
        <f t="shared" si="45"/>
        <v>0</v>
      </c>
      <c r="CA65" s="213"/>
      <c r="CB65" s="213"/>
      <c r="CC65" s="210" t="s">
        <v>83</v>
      </c>
    </row>
    <row r="66" spans="1:81" x14ac:dyDescent="0.3">
      <c r="A66" s="248" t="s">
        <v>562</v>
      </c>
      <c r="B66" s="262" t="s">
        <v>563</v>
      </c>
      <c r="C66" s="211">
        <f t="shared" si="2"/>
        <v>0</v>
      </c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3"/>
      <c r="Q66" s="214">
        <f t="shared" si="3"/>
        <v>0</v>
      </c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6">
        <f t="shared" si="41"/>
        <v>0</v>
      </c>
      <c r="BA66" s="217"/>
      <c r="BB66" s="217"/>
      <c r="BC66" s="218">
        <f t="shared" si="42"/>
        <v>0</v>
      </c>
      <c r="BD66" s="213"/>
      <c r="BE66" s="213"/>
      <c r="BF66" s="213"/>
      <c r="BG66" s="219">
        <f t="shared" si="43"/>
        <v>0</v>
      </c>
      <c r="BH66" s="220"/>
      <c r="BI66" s="220"/>
      <c r="BJ66" s="220"/>
      <c r="BK66" s="220"/>
      <c r="BL66" s="220"/>
      <c r="BM66" s="221"/>
      <c r="BN66" s="217"/>
      <c r="BO66" s="217"/>
      <c r="BP66" s="217"/>
      <c r="BQ66" s="217"/>
      <c r="BR66" s="222">
        <f t="shared" si="44"/>
        <v>0</v>
      </c>
      <c r="BS66" s="223"/>
      <c r="BT66" s="223"/>
      <c r="BU66" s="223"/>
      <c r="BV66" s="213"/>
      <c r="BW66" s="224"/>
      <c r="BX66" s="213"/>
      <c r="BY66" s="218">
        <f t="shared" si="14"/>
        <v>0</v>
      </c>
      <c r="BZ66" s="213">
        <f t="shared" si="45"/>
        <v>0</v>
      </c>
      <c r="CA66" s="213"/>
      <c r="CB66" s="213"/>
      <c r="CC66" s="210" t="s">
        <v>83</v>
      </c>
    </row>
    <row r="67" spans="1:81" hidden="1" x14ac:dyDescent="0.3">
      <c r="A67" s="248"/>
      <c r="B67" s="261"/>
      <c r="C67" s="211">
        <f t="shared" si="2"/>
        <v>0</v>
      </c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3"/>
      <c r="Q67" s="214">
        <f t="shared" si="3"/>
        <v>0</v>
      </c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6">
        <f t="shared" si="41"/>
        <v>0</v>
      </c>
      <c r="BA67" s="217"/>
      <c r="BB67" s="217"/>
      <c r="BC67" s="218">
        <f t="shared" si="42"/>
        <v>0</v>
      </c>
      <c r="BD67" s="213"/>
      <c r="BE67" s="213"/>
      <c r="BF67" s="213"/>
      <c r="BG67" s="219">
        <f t="shared" si="43"/>
        <v>0</v>
      </c>
      <c r="BH67" s="220"/>
      <c r="BI67" s="220"/>
      <c r="BJ67" s="220"/>
      <c r="BK67" s="220"/>
      <c r="BL67" s="220"/>
      <c r="BM67" s="221"/>
      <c r="BN67" s="217"/>
      <c r="BO67" s="217"/>
      <c r="BP67" s="217"/>
      <c r="BQ67" s="217"/>
      <c r="BR67" s="222">
        <f t="shared" si="44"/>
        <v>0</v>
      </c>
      <c r="BS67" s="223"/>
      <c r="BT67" s="223"/>
      <c r="BU67" s="223"/>
      <c r="BV67" s="213"/>
      <c r="BW67" s="224"/>
      <c r="BX67" s="213"/>
      <c r="BY67" s="218">
        <f t="shared" si="14"/>
        <v>0</v>
      </c>
      <c r="BZ67" s="213">
        <f t="shared" si="45"/>
        <v>0</v>
      </c>
      <c r="CA67" s="213"/>
      <c r="CB67" s="213"/>
      <c r="CC67" s="210" t="s">
        <v>83</v>
      </c>
    </row>
    <row r="68" spans="1:81" hidden="1" x14ac:dyDescent="0.3">
      <c r="A68" s="248"/>
      <c r="B68" s="261"/>
      <c r="C68" s="211">
        <f t="shared" si="2"/>
        <v>0</v>
      </c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3"/>
      <c r="Q68" s="214">
        <f t="shared" si="3"/>
        <v>0</v>
      </c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6">
        <f t="shared" si="41"/>
        <v>0</v>
      </c>
      <c r="BA68" s="217"/>
      <c r="BB68" s="217"/>
      <c r="BC68" s="218">
        <f t="shared" si="42"/>
        <v>0</v>
      </c>
      <c r="BD68" s="213"/>
      <c r="BE68" s="213"/>
      <c r="BF68" s="213"/>
      <c r="BG68" s="219">
        <f t="shared" si="43"/>
        <v>0</v>
      </c>
      <c r="BH68" s="220"/>
      <c r="BI68" s="220"/>
      <c r="BJ68" s="220"/>
      <c r="BK68" s="220"/>
      <c r="BL68" s="220"/>
      <c r="BM68" s="221"/>
      <c r="BN68" s="217"/>
      <c r="BO68" s="217"/>
      <c r="BP68" s="217"/>
      <c r="BQ68" s="217"/>
      <c r="BR68" s="222">
        <f t="shared" si="44"/>
        <v>0</v>
      </c>
      <c r="BS68" s="223"/>
      <c r="BT68" s="223"/>
      <c r="BU68" s="223"/>
      <c r="BV68" s="213"/>
      <c r="BW68" s="224"/>
      <c r="BX68" s="213"/>
      <c r="BY68" s="218">
        <f t="shared" si="14"/>
        <v>0</v>
      </c>
      <c r="BZ68" s="213">
        <f t="shared" si="45"/>
        <v>0</v>
      </c>
      <c r="CA68" s="213"/>
      <c r="CB68" s="213"/>
      <c r="CC68" s="210" t="s">
        <v>83</v>
      </c>
    </row>
    <row r="69" spans="1:81" hidden="1" x14ac:dyDescent="0.3">
      <c r="A69" s="248"/>
      <c r="B69" s="261"/>
      <c r="C69" s="211">
        <f t="shared" si="2"/>
        <v>0</v>
      </c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3"/>
      <c r="Q69" s="214">
        <f t="shared" si="3"/>
        <v>0</v>
      </c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6">
        <f t="shared" si="41"/>
        <v>0</v>
      </c>
      <c r="BA69" s="217"/>
      <c r="BB69" s="217"/>
      <c r="BC69" s="218">
        <f t="shared" si="42"/>
        <v>0</v>
      </c>
      <c r="BD69" s="213"/>
      <c r="BE69" s="213"/>
      <c r="BF69" s="213"/>
      <c r="BG69" s="219">
        <f t="shared" si="43"/>
        <v>0</v>
      </c>
      <c r="BH69" s="220"/>
      <c r="BI69" s="220"/>
      <c r="BJ69" s="220"/>
      <c r="BK69" s="220"/>
      <c r="BL69" s="220"/>
      <c r="BM69" s="221"/>
      <c r="BN69" s="217"/>
      <c r="BO69" s="217"/>
      <c r="BP69" s="217"/>
      <c r="BQ69" s="217"/>
      <c r="BR69" s="222">
        <f t="shared" si="44"/>
        <v>0</v>
      </c>
      <c r="BS69" s="223"/>
      <c r="BT69" s="223"/>
      <c r="BU69" s="223"/>
      <c r="BV69" s="213"/>
      <c r="BW69" s="224"/>
      <c r="BX69" s="213"/>
      <c r="BY69" s="218">
        <f t="shared" si="14"/>
        <v>0</v>
      </c>
      <c r="BZ69" s="213">
        <f t="shared" si="45"/>
        <v>0</v>
      </c>
      <c r="CA69" s="213"/>
      <c r="CB69" s="213"/>
      <c r="CC69" s="210" t="s">
        <v>83</v>
      </c>
    </row>
    <row r="70" spans="1:81" hidden="1" x14ac:dyDescent="0.3">
      <c r="A70" s="248"/>
      <c r="B70" s="261"/>
      <c r="C70" s="211">
        <f t="shared" si="2"/>
        <v>0</v>
      </c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3"/>
      <c r="Q70" s="214">
        <f t="shared" ref="Q70" si="47">SUM(R70:AY70)</f>
        <v>0</v>
      </c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6">
        <f t="shared" si="41"/>
        <v>0</v>
      </c>
      <c r="BA70" s="217"/>
      <c r="BB70" s="217"/>
      <c r="BC70" s="218">
        <f t="shared" si="42"/>
        <v>0</v>
      </c>
      <c r="BD70" s="213"/>
      <c r="BE70" s="213"/>
      <c r="BF70" s="213"/>
      <c r="BG70" s="219">
        <f t="shared" si="43"/>
        <v>0</v>
      </c>
      <c r="BH70" s="220"/>
      <c r="BI70" s="220"/>
      <c r="BJ70" s="220"/>
      <c r="BK70" s="220"/>
      <c r="BL70" s="220"/>
      <c r="BM70" s="221"/>
      <c r="BN70" s="217"/>
      <c r="BO70" s="217"/>
      <c r="BP70" s="217"/>
      <c r="BQ70" s="217"/>
      <c r="BR70" s="222">
        <f t="shared" si="44"/>
        <v>0</v>
      </c>
      <c r="BS70" s="223"/>
      <c r="BT70" s="223"/>
      <c r="BU70" s="223"/>
      <c r="BV70" s="213"/>
      <c r="BW70" s="224"/>
      <c r="BX70" s="213"/>
      <c r="BY70" s="218">
        <f t="shared" si="14"/>
        <v>0</v>
      </c>
      <c r="BZ70" s="213">
        <f t="shared" si="45"/>
        <v>0</v>
      </c>
      <c r="CA70" s="213"/>
      <c r="CB70" s="213"/>
      <c r="CC70" s="210" t="s">
        <v>83</v>
      </c>
    </row>
    <row r="71" spans="1:81" x14ac:dyDescent="0.3">
      <c r="A71" s="248"/>
      <c r="B71" s="261"/>
      <c r="C71" s="211">
        <f t="shared" si="2"/>
        <v>0</v>
      </c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3"/>
      <c r="Q71" s="214">
        <f t="shared" si="3"/>
        <v>0</v>
      </c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6">
        <f t="shared" si="41"/>
        <v>0</v>
      </c>
      <c r="BA71" s="217"/>
      <c r="BB71" s="217"/>
      <c r="BC71" s="218">
        <f t="shared" si="42"/>
        <v>0</v>
      </c>
      <c r="BD71" s="213"/>
      <c r="BE71" s="213"/>
      <c r="BF71" s="213"/>
      <c r="BG71" s="219">
        <f t="shared" si="43"/>
        <v>0</v>
      </c>
      <c r="BH71" s="220"/>
      <c r="BI71" s="220"/>
      <c r="BJ71" s="220"/>
      <c r="BK71" s="220"/>
      <c r="BL71" s="220"/>
      <c r="BM71" s="221"/>
      <c r="BN71" s="217"/>
      <c r="BO71" s="217"/>
      <c r="BP71" s="217"/>
      <c r="BQ71" s="217"/>
      <c r="BR71" s="222">
        <f t="shared" si="44"/>
        <v>0</v>
      </c>
      <c r="BS71" s="223"/>
      <c r="BT71" s="223"/>
      <c r="BU71" s="223"/>
      <c r="BV71" s="213"/>
      <c r="BW71" s="224"/>
      <c r="BX71" s="213"/>
      <c r="BY71" s="218">
        <f t="shared" si="14"/>
        <v>0</v>
      </c>
      <c r="BZ71" s="213">
        <f t="shared" si="45"/>
        <v>0</v>
      </c>
      <c r="CA71" s="213"/>
      <c r="CB71" s="213"/>
      <c r="CC71" s="210" t="s">
        <v>83</v>
      </c>
    </row>
    <row r="72" spans="1:81" x14ac:dyDescent="0.3">
      <c r="A72" s="248"/>
      <c r="B72" s="261"/>
      <c r="C72" s="211">
        <f t="shared" si="2"/>
        <v>0</v>
      </c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3"/>
      <c r="Q72" s="214">
        <f t="shared" si="3"/>
        <v>0</v>
      </c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6">
        <f t="shared" si="41"/>
        <v>0</v>
      </c>
      <c r="BA72" s="217"/>
      <c r="BB72" s="217"/>
      <c r="BC72" s="218">
        <f t="shared" si="42"/>
        <v>0</v>
      </c>
      <c r="BD72" s="213"/>
      <c r="BE72" s="213"/>
      <c r="BF72" s="213"/>
      <c r="BG72" s="219">
        <f t="shared" si="43"/>
        <v>0</v>
      </c>
      <c r="BH72" s="220"/>
      <c r="BI72" s="220"/>
      <c r="BJ72" s="220"/>
      <c r="BK72" s="220"/>
      <c r="BL72" s="220"/>
      <c r="BM72" s="221"/>
      <c r="BN72" s="217"/>
      <c r="BO72" s="217"/>
      <c r="BP72" s="217"/>
      <c r="BQ72" s="217"/>
      <c r="BR72" s="222">
        <f t="shared" si="44"/>
        <v>0</v>
      </c>
      <c r="BS72" s="223"/>
      <c r="BT72" s="223"/>
      <c r="BU72" s="223"/>
      <c r="BV72" s="213"/>
      <c r="BW72" s="224"/>
      <c r="BX72" s="213"/>
      <c r="BY72" s="218">
        <f t="shared" si="14"/>
        <v>0</v>
      </c>
      <c r="BZ72" s="213">
        <f t="shared" si="45"/>
        <v>0</v>
      </c>
      <c r="CA72" s="213"/>
      <c r="CB72" s="213"/>
      <c r="CC72" s="210" t="s">
        <v>83</v>
      </c>
    </row>
    <row r="73" spans="1:81" ht="18" x14ac:dyDescent="0.3">
      <c r="A73" s="138" t="s">
        <v>564</v>
      </c>
      <c r="B73" s="260" t="s">
        <v>565</v>
      </c>
      <c r="C73" s="196">
        <f>SUM(D73:P73)</f>
        <v>22719199.395300001</v>
      </c>
      <c r="D73" s="200">
        <f>SUBTOTAL(9,D74,D103:D104,D108,D109,D110,D151)</f>
        <v>5855196.4400000004</v>
      </c>
      <c r="E73" s="200">
        <f t="shared" ref="E73:P73" si="48">SUBTOTAL(9,E74,E103:E104,E108,E109,E110,E151)</f>
        <v>0</v>
      </c>
      <c r="F73" s="200">
        <f t="shared" si="48"/>
        <v>0</v>
      </c>
      <c r="G73" s="200">
        <f t="shared" si="48"/>
        <v>0</v>
      </c>
      <c r="H73" s="200">
        <f t="shared" si="48"/>
        <v>0</v>
      </c>
      <c r="I73" s="200">
        <f t="shared" si="48"/>
        <v>0</v>
      </c>
      <c r="J73" s="200">
        <f t="shared" si="48"/>
        <v>0</v>
      </c>
      <c r="K73" s="200">
        <f t="shared" si="48"/>
        <v>0</v>
      </c>
      <c r="L73" s="200">
        <f t="shared" si="48"/>
        <v>6389608.745000001</v>
      </c>
      <c r="M73" s="200">
        <f t="shared" si="48"/>
        <v>5429448.8450000007</v>
      </c>
      <c r="N73" s="200">
        <f t="shared" si="48"/>
        <v>2806442.4172999999</v>
      </c>
      <c r="O73" s="200">
        <f t="shared" si="48"/>
        <v>2171921.9480000003</v>
      </c>
      <c r="P73" s="200">
        <f t="shared" si="48"/>
        <v>66581</v>
      </c>
      <c r="Q73" s="225">
        <f t="shared" si="3"/>
        <v>7456.02</v>
      </c>
      <c r="R73" s="200">
        <f t="shared" ref="R73" si="49">SUBTOTAL(9,R74,R103:R104,R108,R109,R110,R151)</f>
        <v>0</v>
      </c>
      <c r="S73" s="200">
        <f t="shared" ref="S73" si="50">SUBTOTAL(9,S74,S103:S104,S108,S109,S110,S151)</f>
        <v>0</v>
      </c>
      <c r="T73" s="200">
        <f t="shared" ref="T73" si="51">SUBTOTAL(9,T74,T103:T104,T108,T109,T110,T151)</f>
        <v>0</v>
      </c>
      <c r="U73" s="200">
        <f t="shared" ref="U73" si="52">SUBTOTAL(9,U74,U103:U104,U108,U109,U110,U151)</f>
        <v>0</v>
      </c>
      <c r="V73" s="200">
        <f t="shared" ref="V73" si="53">SUBTOTAL(9,V74,V103:V104,V108,V109,V110,V151)</f>
        <v>0</v>
      </c>
      <c r="W73" s="200">
        <f t="shared" ref="W73" si="54">SUBTOTAL(9,W74,W103:W104,W108,W109,W110,W151)</f>
        <v>0</v>
      </c>
      <c r="X73" s="200">
        <f t="shared" ref="X73" si="55">SUBTOTAL(9,X74,X103:X104,X108,X109,X110,X151)</f>
        <v>0</v>
      </c>
      <c r="Y73" s="200">
        <f t="shared" ref="Y73" si="56">SUBTOTAL(9,Y74,Y103:Y104,Y108,Y109,Y110,Y151)</f>
        <v>0</v>
      </c>
      <c r="Z73" s="200">
        <f t="shared" ref="Z73" si="57">SUBTOTAL(9,Z74,Z103:Z104,Z108,Z109,Z110,Z151)</f>
        <v>7456.02</v>
      </c>
      <c r="AA73" s="200">
        <f t="shared" ref="AA73" si="58">SUBTOTAL(9,AA74,AA103:AA104,AA108,AA109,AA110,AA151)</f>
        <v>0</v>
      </c>
      <c r="AB73" s="200">
        <f t="shared" ref="AB73" si="59">SUBTOTAL(9,AB74,AB103:AB104,AB108,AB109,AB110,AB151)</f>
        <v>0</v>
      </c>
      <c r="AC73" s="200">
        <f t="shared" ref="AC73" si="60">SUBTOTAL(9,AC74,AC103:AC104,AC108,AC109,AC110,AC151)</f>
        <v>0</v>
      </c>
      <c r="AD73" s="200">
        <f t="shared" ref="AD73" si="61">SUBTOTAL(9,AD74,AD103:AD104,AD108,AD109,AD110,AD151)</f>
        <v>0</v>
      </c>
      <c r="AE73" s="200">
        <f t="shared" ref="AE73" si="62">SUBTOTAL(9,AE74,AE103:AE104,AE108,AE109,AE110,AE151)</f>
        <v>0</v>
      </c>
      <c r="AF73" s="200">
        <f t="shared" ref="AF73" si="63">SUBTOTAL(9,AF74,AF103:AF104,AF108,AF109,AF110,AF151)</f>
        <v>0</v>
      </c>
      <c r="AG73" s="200">
        <f t="shared" ref="AG73" si="64">SUBTOTAL(9,AG74,AG103:AG104,AG108,AG109,AG110,AG151)</f>
        <v>0</v>
      </c>
      <c r="AH73" s="200">
        <f t="shared" ref="AH73" si="65">SUBTOTAL(9,AH74,AH103:AH104,AH108,AH109,AH110,AH151)</f>
        <v>0</v>
      </c>
      <c r="AI73" s="200">
        <f t="shared" ref="AI73" si="66">SUBTOTAL(9,AI74,AI103:AI104,AI108,AI109,AI110,AI151)</f>
        <v>0</v>
      </c>
      <c r="AJ73" s="200">
        <f t="shared" ref="AJ73" si="67">SUBTOTAL(9,AJ74,AJ103:AJ104,AJ108,AJ109,AJ110,AJ151)</f>
        <v>0</v>
      </c>
      <c r="AK73" s="200">
        <f t="shared" ref="AK73" si="68">SUBTOTAL(9,AK74,AK103:AK104,AK108,AK109,AK110,AK151)</f>
        <v>0</v>
      </c>
      <c r="AL73" s="200">
        <f t="shared" ref="AL73" si="69">SUBTOTAL(9,AL74,AL103:AL104,AL108,AL109,AL110,AL151)</f>
        <v>0</v>
      </c>
      <c r="AM73" s="200">
        <f t="shared" ref="AM73" si="70">SUBTOTAL(9,AM74,AM103:AM104,AM108,AM109,AM110,AM151)</f>
        <v>0</v>
      </c>
      <c r="AN73" s="200">
        <f t="shared" ref="AN73" si="71">SUBTOTAL(9,AN74,AN103:AN104,AN108,AN109,AN110,AN151)</f>
        <v>0</v>
      </c>
      <c r="AO73" s="200">
        <f t="shared" ref="AO73" si="72">SUBTOTAL(9,AO74,AO103:AO104,AO108,AO109,AO110,AO151)</f>
        <v>0</v>
      </c>
      <c r="AP73" s="200">
        <f t="shared" ref="AP73" si="73">SUBTOTAL(9,AP74,AP103:AP104,AP108,AP109,AP110,AP151)</f>
        <v>0</v>
      </c>
      <c r="AQ73" s="200">
        <f t="shared" ref="AQ73" si="74">SUBTOTAL(9,AQ74,AQ103:AQ104,AQ108,AQ109,AQ110,AQ151)</f>
        <v>0</v>
      </c>
      <c r="AR73" s="200">
        <f t="shared" ref="AR73" si="75">SUBTOTAL(9,AR74,AR103:AR104,AR108,AR109,AR110,AR151)</f>
        <v>0</v>
      </c>
      <c r="AS73" s="200">
        <f t="shared" ref="AS73" si="76">SUBTOTAL(9,AS74,AS103:AS104,AS108,AS109,AS110,AS151)</f>
        <v>0</v>
      </c>
      <c r="AT73" s="200">
        <f t="shared" ref="AT73" si="77">SUBTOTAL(9,AT74,AT103:AT104,AT108,AT109,AT110,AT151)</f>
        <v>0</v>
      </c>
      <c r="AU73" s="200">
        <f t="shared" ref="AU73" si="78">SUBTOTAL(9,AU74,AU103:AU104,AU108,AU109,AU110,AU151)</f>
        <v>0</v>
      </c>
      <c r="AV73" s="200">
        <f t="shared" ref="AV73" si="79">SUBTOTAL(9,AV74,AV103:AV104,AV108,AV109,AV110,AV151)</f>
        <v>0</v>
      </c>
      <c r="AW73" s="200">
        <f t="shared" ref="AW73" si="80">SUBTOTAL(9,AW74,AW103:AW104,AW108,AW109,AW110,AW151)</f>
        <v>0</v>
      </c>
      <c r="AX73" s="200">
        <f t="shared" ref="AX73" si="81">SUBTOTAL(9,AX74,AX103:AX104,AX108,AX109,AX110,AX151)</f>
        <v>0</v>
      </c>
      <c r="AY73" s="200">
        <f t="shared" ref="AY73" si="82">SUBTOTAL(9,AY74,AY103:AY104,AY108,AY109,AY110,AY151)</f>
        <v>0</v>
      </c>
      <c r="AZ73" s="200">
        <f t="shared" si="41"/>
        <v>0</v>
      </c>
      <c r="BA73" s="200">
        <f t="shared" ref="BA73" si="83">SUBTOTAL(9,BA74,BA103:BA104,BA108,BA109,BA110,BA151)</f>
        <v>0</v>
      </c>
      <c r="BB73" s="200">
        <f t="shared" ref="BB73" si="84">SUBTOTAL(9,BB74,BB103:BB104,BB108,BB109,BB110,BB151)</f>
        <v>0</v>
      </c>
      <c r="BC73" s="200">
        <f t="shared" si="42"/>
        <v>0</v>
      </c>
      <c r="BD73" s="200">
        <f t="shared" ref="BD73" si="85">SUBTOTAL(9,BD74,BD103:BD104,BD108,BD109,BD110,BD151)</f>
        <v>0</v>
      </c>
      <c r="BE73" s="200">
        <f t="shared" ref="BE73" si="86">SUBTOTAL(9,BE74,BE103:BE104,BE108,BE109,BE110,BE151)</f>
        <v>0</v>
      </c>
      <c r="BF73" s="200">
        <f t="shared" ref="BF73" si="87">SUBTOTAL(9,BF74,BF103:BF104,BF108,BF109,BF110,BF151)</f>
        <v>0</v>
      </c>
      <c r="BG73" s="202" t="e">
        <f t="shared" si="43"/>
        <v>#REF!</v>
      </c>
      <c r="BH73" s="200">
        <f t="shared" ref="BH73:BI73" si="88">SUBTOTAL(9,BH74,BH103:BH104,BH108,BH109,BH110,BH151)</f>
        <v>0</v>
      </c>
      <c r="BI73" s="200" t="e">
        <f t="shared" si="88"/>
        <v>#REF!</v>
      </c>
      <c r="BJ73" s="200">
        <f t="shared" ref="BJ73" si="89">SUBTOTAL(9,BJ74,BJ103:BJ104,BJ108,BJ109,BJ110,BJ151)</f>
        <v>0</v>
      </c>
      <c r="BK73" s="200">
        <f t="shared" ref="BK73" si="90">SUBTOTAL(9,BK74,BK103:BK104,BK108,BK109,BK110,BK151)</f>
        <v>0</v>
      </c>
      <c r="BL73" s="200">
        <f t="shared" ref="BL73" si="91">SUBTOTAL(9,BL74,BL103:BL104,BL108,BL109,BL110,BL151)</f>
        <v>0</v>
      </c>
      <c r="BM73" s="200">
        <f t="shared" ref="BM73" si="92">SUBTOTAL(9,BM74,BM103:BM104,BM108,BM109,BM110,BM151)</f>
        <v>1423000</v>
      </c>
      <c r="BN73" s="200">
        <f t="shared" ref="BN73" si="93">SUBTOTAL(9,BN74,BN103:BN104,BN108,BN109,BN110,BN151)</f>
        <v>0</v>
      </c>
      <c r="BO73" s="200">
        <f t="shared" ref="BO73" si="94">SUBTOTAL(9,BO74,BO103:BO104,BO108,BO109,BO110,BO151)</f>
        <v>0</v>
      </c>
      <c r="BP73" s="200">
        <f t="shared" ref="BP73" si="95">SUBTOTAL(9,BP74,BP103:BP104,BP108,BP109,BP110,BP151)</f>
        <v>0</v>
      </c>
      <c r="BQ73" s="200">
        <f t="shared" ref="BQ73" si="96">SUBTOTAL(9,BQ74,BQ103:BQ104,BQ108,BQ109,BQ110,BQ151)</f>
        <v>0</v>
      </c>
      <c r="BR73" s="205">
        <f t="shared" si="44"/>
        <v>780000</v>
      </c>
      <c r="BS73" s="200">
        <f t="shared" ref="BS73" si="97">SUBTOTAL(9,BS74,BS103:BS104,BS108,BS109,BS110,BS151)</f>
        <v>780000</v>
      </c>
      <c r="BT73" s="200">
        <f t="shared" ref="BT73" si="98">SUBTOTAL(9,BT74,BT103:BT104,BT108,BT109,BT110,BT151)</f>
        <v>0</v>
      </c>
      <c r="BU73" s="200">
        <f t="shared" ref="BU73" si="99">SUBTOTAL(9,BU74,BU103:BU104,BU108,BU109,BU110,BU151)</f>
        <v>0</v>
      </c>
      <c r="BV73" s="200">
        <f t="shared" ref="BV73" si="100">SUBTOTAL(9,BV74,BV103:BV104,BV108,BV109,BV110,BV151)</f>
        <v>0</v>
      </c>
      <c r="BW73" s="200">
        <f t="shared" ref="BW73" si="101">SUBTOTAL(9,BW74,BW103:BW104,BW108,BW109,BW110,BW151)</f>
        <v>0</v>
      </c>
      <c r="BX73" s="200">
        <f>SUBTOTAL(9,BX74,BX103:BX104,BX108:BX110,BX151)</f>
        <v>0</v>
      </c>
      <c r="BY73" s="202" t="e">
        <f t="shared" si="14"/>
        <v>#REF!</v>
      </c>
      <c r="BZ73" s="200">
        <f t="shared" ref="BZ73" si="102">SUBTOTAL(9,BZ74,BZ103:BZ104,BZ108,BZ109,BZ110,BZ151)</f>
        <v>0</v>
      </c>
      <c r="CA73" s="200">
        <f t="shared" ref="CA73" si="103">SUBTOTAL(9,CA74,CA103:CA104,CA108,CA109,CA110,CA151)</f>
        <v>0</v>
      </c>
      <c r="CB73" s="200">
        <f t="shared" ref="CB73" si="104">SUBTOTAL(9,CB74,CB103:CB104,CB108,CB109,CB110,CB151)</f>
        <v>0</v>
      </c>
      <c r="CC73" s="210" t="s">
        <v>83</v>
      </c>
    </row>
    <row r="74" spans="1:81" ht="18" x14ac:dyDescent="0.3">
      <c r="A74" s="256" t="s">
        <v>584</v>
      </c>
      <c r="B74" s="255" t="s">
        <v>566</v>
      </c>
      <c r="C74" s="196">
        <f t="shared" ref="C74" si="105">SUM(D74:P74)</f>
        <v>16062067.018000003</v>
      </c>
      <c r="D74" s="226">
        <f>SUM(D75,D102)</f>
        <v>2265792.48</v>
      </c>
      <c r="E74" s="226">
        <f t="shared" ref="E74:AY74" si="106">SUM(E75,E102)</f>
        <v>0</v>
      </c>
      <c r="F74" s="226">
        <f t="shared" si="106"/>
        <v>0</v>
      </c>
      <c r="G74" s="226">
        <f t="shared" si="106"/>
        <v>0</v>
      </c>
      <c r="H74" s="226">
        <f t="shared" si="106"/>
        <v>0</v>
      </c>
      <c r="I74" s="226">
        <f t="shared" si="106"/>
        <v>0</v>
      </c>
      <c r="J74" s="226">
        <f t="shared" si="106"/>
        <v>0</v>
      </c>
      <c r="K74" s="226">
        <f t="shared" si="106"/>
        <v>0</v>
      </c>
      <c r="L74" s="226">
        <f t="shared" si="106"/>
        <v>6389608.745000001</v>
      </c>
      <c r="M74" s="226">
        <f t="shared" si="106"/>
        <v>5429448.8450000007</v>
      </c>
      <c r="N74" s="226">
        <f t="shared" si="106"/>
        <v>0</v>
      </c>
      <c r="O74" s="226">
        <f t="shared" si="106"/>
        <v>1977216.9480000003</v>
      </c>
      <c r="P74" s="226">
        <f t="shared" si="106"/>
        <v>0</v>
      </c>
      <c r="Q74" s="225">
        <f t="shared" si="3"/>
        <v>7456.02</v>
      </c>
      <c r="R74" s="226">
        <f t="shared" si="106"/>
        <v>0</v>
      </c>
      <c r="S74" s="226">
        <f t="shared" si="106"/>
        <v>0</v>
      </c>
      <c r="T74" s="226">
        <f t="shared" si="106"/>
        <v>0</v>
      </c>
      <c r="U74" s="226">
        <f t="shared" si="106"/>
        <v>0</v>
      </c>
      <c r="V74" s="226">
        <f t="shared" si="106"/>
        <v>0</v>
      </c>
      <c r="W74" s="226">
        <f t="shared" si="106"/>
        <v>0</v>
      </c>
      <c r="X74" s="226">
        <f t="shared" si="106"/>
        <v>0</v>
      </c>
      <c r="Y74" s="226">
        <f t="shared" si="106"/>
        <v>0</v>
      </c>
      <c r="Z74" s="226">
        <f t="shared" si="106"/>
        <v>7456.02</v>
      </c>
      <c r="AA74" s="226">
        <f t="shared" si="106"/>
        <v>0</v>
      </c>
      <c r="AB74" s="226">
        <f t="shared" si="106"/>
        <v>0</v>
      </c>
      <c r="AC74" s="226">
        <f t="shared" si="106"/>
        <v>0</v>
      </c>
      <c r="AD74" s="226">
        <f t="shared" si="106"/>
        <v>0</v>
      </c>
      <c r="AE74" s="226">
        <f t="shared" si="106"/>
        <v>0</v>
      </c>
      <c r="AF74" s="226">
        <f t="shared" si="106"/>
        <v>0</v>
      </c>
      <c r="AG74" s="226">
        <f t="shared" si="106"/>
        <v>0</v>
      </c>
      <c r="AH74" s="226">
        <f t="shared" si="106"/>
        <v>0</v>
      </c>
      <c r="AI74" s="226">
        <f t="shared" si="106"/>
        <v>0</v>
      </c>
      <c r="AJ74" s="226">
        <f t="shared" si="106"/>
        <v>0</v>
      </c>
      <c r="AK74" s="226">
        <f t="shared" si="106"/>
        <v>0</v>
      </c>
      <c r="AL74" s="226">
        <f t="shared" si="106"/>
        <v>0</v>
      </c>
      <c r="AM74" s="226">
        <f t="shared" si="106"/>
        <v>0</v>
      </c>
      <c r="AN74" s="226">
        <f t="shared" si="106"/>
        <v>0</v>
      </c>
      <c r="AO74" s="226">
        <f t="shared" si="106"/>
        <v>0</v>
      </c>
      <c r="AP74" s="226">
        <f t="shared" si="106"/>
        <v>0</v>
      </c>
      <c r="AQ74" s="226">
        <f t="shared" si="106"/>
        <v>0</v>
      </c>
      <c r="AR74" s="226">
        <f t="shared" si="106"/>
        <v>0</v>
      </c>
      <c r="AS74" s="226">
        <f t="shared" si="106"/>
        <v>0</v>
      </c>
      <c r="AT74" s="226">
        <f t="shared" si="106"/>
        <v>0</v>
      </c>
      <c r="AU74" s="226">
        <f t="shared" si="106"/>
        <v>0</v>
      </c>
      <c r="AV74" s="226">
        <f t="shared" si="106"/>
        <v>0</v>
      </c>
      <c r="AW74" s="226">
        <f t="shared" si="106"/>
        <v>0</v>
      </c>
      <c r="AX74" s="226">
        <f t="shared" si="106"/>
        <v>0</v>
      </c>
      <c r="AY74" s="226">
        <f t="shared" si="106"/>
        <v>0</v>
      </c>
      <c r="AZ74" s="202">
        <f t="shared" si="41"/>
        <v>0</v>
      </c>
      <c r="BA74" s="226">
        <f t="shared" ref="BA74:BB74" si="107">SUM(BA75,BA102)</f>
        <v>0</v>
      </c>
      <c r="BB74" s="226">
        <f t="shared" si="107"/>
        <v>0</v>
      </c>
      <c r="BC74" s="202">
        <f t="shared" si="42"/>
        <v>0</v>
      </c>
      <c r="BD74" s="226">
        <f t="shared" ref="BD74:BF74" si="108">SUM(BD75,BD102)</f>
        <v>0</v>
      </c>
      <c r="BE74" s="226">
        <f t="shared" si="108"/>
        <v>0</v>
      </c>
      <c r="BF74" s="226">
        <f t="shared" si="108"/>
        <v>0</v>
      </c>
      <c r="BG74" s="202">
        <f t="shared" si="43"/>
        <v>939848.7</v>
      </c>
      <c r="BH74" s="226">
        <f t="shared" ref="BH74:BX74" si="109">SUM(BH75,BH102)</f>
        <v>0</v>
      </c>
      <c r="BI74" s="226">
        <f t="shared" si="109"/>
        <v>939848.7</v>
      </c>
      <c r="BJ74" s="226">
        <f t="shared" si="109"/>
        <v>0</v>
      </c>
      <c r="BK74" s="226">
        <f t="shared" si="109"/>
        <v>0</v>
      </c>
      <c r="BL74" s="226">
        <f t="shared" si="109"/>
        <v>0</v>
      </c>
      <c r="BM74" s="226">
        <f t="shared" si="109"/>
        <v>0</v>
      </c>
      <c r="BN74" s="226">
        <f t="shared" si="109"/>
        <v>0</v>
      </c>
      <c r="BO74" s="226">
        <f t="shared" si="109"/>
        <v>0</v>
      </c>
      <c r="BP74" s="226">
        <f t="shared" si="109"/>
        <v>0</v>
      </c>
      <c r="BQ74" s="226">
        <f t="shared" si="109"/>
        <v>0</v>
      </c>
      <c r="BR74" s="205">
        <f t="shared" si="44"/>
        <v>0</v>
      </c>
      <c r="BS74" s="226">
        <f t="shared" si="109"/>
        <v>0</v>
      </c>
      <c r="BT74" s="226">
        <f t="shared" si="109"/>
        <v>0</v>
      </c>
      <c r="BU74" s="226">
        <f t="shared" si="109"/>
        <v>0</v>
      </c>
      <c r="BV74" s="226">
        <f t="shared" si="109"/>
        <v>0</v>
      </c>
      <c r="BW74" s="226">
        <f t="shared" si="109"/>
        <v>0</v>
      </c>
      <c r="BX74" s="226">
        <f t="shared" si="109"/>
        <v>0</v>
      </c>
      <c r="BY74" s="202">
        <f t="shared" si="14"/>
        <v>17009371.738000002</v>
      </c>
      <c r="BZ74" s="226">
        <f t="shared" ref="BZ74:CB74" si="110">SUM(BZ75,BZ102)</f>
        <v>0</v>
      </c>
      <c r="CA74" s="226">
        <f t="shared" si="110"/>
        <v>0</v>
      </c>
      <c r="CB74" s="226">
        <f t="shared" si="110"/>
        <v>0</v>
      </c>
      <c r="CC74" s="210" t="s">
        <v>83</v>
      </c>
    </row>
    <row r="75" spans="1:81" ht="34.799999999999997" x14ac:dyDescent="0.3">
      <c r="A75" s="143" t="s">
        <v>351</v>
      </c>
      <c r="B75" s="144">
        <v>210</v>
      </c>
      <c r="C75" s="196">
        <f t="shared" ref="C75:C138" si="111">SUM(D75:P75)</f>
        <v>16062067.018000003</v>
      </c>
      <c r="D75" s="226">
        <f>SUM(D76,D99,D100,D101)</f>
        <v>2265792.48</v>
      </c>
      <c r="E75" s="226">
        <f t="shared" ref="E75:P75" si="112">SUM(E76,E99,E100,E101)</f>
        <v>0</v>
      </c>
      <c r="F75" s="226">
        <f t="shared" si="112"/>
        <v>0</v>
      </c>
      <c r="G75" s="226">
        <f t="shared" si="112"/>
        <v>0</v>
      </c>
      <c r="H75" s="226">
        <f t="shared" si="112"/>
        <v>0</v>
      </c>
      <c r="I75" s="226">
        <f t="shared" si="112"/>
        <v>0</v>
      </c>
      <c r="J75" s="226">
        <f t="shared" si="112"/>
        <v>0</v>
      </c>
      <c r="K75" s="226">
        <f t="shared" si="112"/>
        <v>0</v>
      </c>
      <c r="L75" s="226">
        <f t="shared" si="112"/>
        <v>6389608.745000001</v>
      </c>
      <c r="M75" s="226">
        <f t="shared" si="112"/>
        <v>5429448.8450000007</v>
      </c>
      <c r="N75" s="226">
        <f t="shared" si="112"/>
        <v>0</v>
      </c>
      <c r="O75" s="226">
        <f t="shared" si="112"/>
        <v>1977216.9480000003</v>
      </c>
      <c r="P75" s="226">
        <f t="shared" si="112"/>
        <v>0</v>
      </c>
      <c r="Q75" s="225">
        <f t="shared" si="3"/>
        <v>0</v>
      </c>
      <c r="R75" s="226">
        <f t="shared" ref="R75:AY75" si="113">SUM(R76,R99,R100,R101)</f>
        <v>0</v>
      </c>
      <c r="S75" s="226">
        <f t="shared" si="113"/>
        <v>0</v>
      </c>
      <c r="T75" s="226">
        <f t="shared" si="113"/>
        <v>0</v>
      </c>
      <c r="U75" s="226">
        <f t="shared" si="113"/>
        <v>0</v>
      </c>
      <c r="V75" s="226">
        <f t="shared" si="113"/>
        <v>0</v>
      </c>
      <c r="W75" s="226">
        <f t="shared" si="113"/>
        <v>0</v>
      </c>
      <c r="X75" s="226">
        <f t="shared" si="113"/>
        <v>0</v>
      </c>
      <c r="Y75" s="226">
        <f t="shared" si="113"/>
        <v>0</v>
      </c>
      <c r="Z75" s="226">
        <f t="shared" si="113"/>
        <v>0</v>
      </c>
      <c r="AA75" s="226">
        <f t="shared" si="113"/>
        <v>0</v>
      </c>
      <c r="AB75" s="226">
        <f t="shared" si="113"/>
        <v>0</v>
      </c>
      <c r="AC75" s="226">
        <f t="shared" si="113"/>
        <v>0</v>
      </c>
      <c r="AD75" s="226">
        <f t="shared" si="113"/>
        <v>0</v>
      </c>
      <c r="AE75" s="226">
        <f t="shared" si="113"/>
        <v>0</v>
      </c>
      <c r="AF75" s="226">
        <f t="shared" si="113"/>
        <v>0</v>
      </c>
      <c r="AG75" s="226">
        <f t="shared" si="113"/>
        <v>0</v>
      </c>
      <c r="AH75" s="226">
        <f t="shared" si="113"/>
        <v>0</v>
      </c>
      <c r="AI75" s="226">
        <f t="shared" si="113"/>
        <v>0</v>
      </c>
      <c r="AJ75" s="226">
        <f t="shared" si="113"/>
        <v>0</v>
      </c>
      <c r="AK75" s="226">
        <f t="shared" si="113"/>
        <v>0</v>
      </c>
      <c r="AL75" s="226">
        <f t="shared" si="113"/>
        <v>0</v>
      </c>
      <c r="AM75" s="226">
        <f t="shared" si="113"/>
        <v>0</v>
      </c>
      <c r="AN75" s="226">
        <f t="shared" si="113"/>
        <v>0</v>
      </c>
      <c r="AO75" s="226">
        <f t="shared" si="113"/>
        <v>0</v>
      </c>
      <c r="AP75" s="226">
        <f t="shared" si="113"/>
        <v>0</v>
      </c>
      <c r="AQ75" s="226">
        <f t="shared" si="113"/>
        <v>0</v>
      </c>
      <c r="AR75" s="226">
        <f t="shared" si="113"/>
        <v>0</v>
      </c>
      <c r="AS75" s="226">
        <f t="shared" si="113"/>
        <v>0</v>
      </c>
      <c r="AT75" s="226">
        <f t="shared" si="113"/>
        <v>0</v>
      </c>
      <c r="AU75" s="226">
        <f t="shared" si="113"/>
        <v>0</v>
      </c>
      <c r="AV75" s="226">
        <f t="shared" si="113"/>
        <v>0</v>
      </c>
      <c r="AW75" s="226">
        <f t="shared" si="113"/>
        <v>0</v>
      </c>
      <c r="AX75" s="226">
        <f t="shared" si="113"/>
        <v>0</v>
      </c>
      <c r="AY75" s="226">
        <f t="shared" si="113"/>
        <v>0</v>
      </c>
      <c r="AZ75" s="202">
        <f t="shared" si="41"/>
        <v>0</v>
      </c>
      <c r="BA75" s="226">
        <f>SUM(BA76,BA99,BA100,BA101)</f>
        <v>0</v>
      </c>
      <c r="BB75" s="226">
        <f>SUM(BB76,BB99,BB100,BB101)</f>
        <v>0</v>
      </c>
      <c r="BC75" s="202">
        <f t="shared" si="42"/>
        <v>0</v>
      </c>
      <c r="BD75" s="226">
        <f>SUM(BD76,BD99,BD100,BD101)</f>
        <v>0</v>
      </c>
      <c r="BE75" s="226">
        <f>SUM(BE76,BE99,BE100,BE101)</f>
        <v>0</v>
      </c>
      <c r="BF75" s="226">
        <f>SUM(BF76,BF99,BF100,BF101)</f>
        <v>0</v>
      </c>
      <c r="BG75" s="202">
        <f t="shared" si="43"/>
        <v>939848.7</v>
      </c>
      <c r="BH75" s="226">
        <f t="shared" ref="BH75" si="114">SUM(BH76,BH99,BH100,BH101)</f>
        <v>0</v>
      </c>
      <c r="BI75" s="226">
        <f t="shared" ref="BI75:BQ75" si="115">SUM(BI76,BI99,BI100,BI101)</f>
        <v>939848.7</v>
      </c>
      <c r="BJ75" s="226">
        <f t="shared" si="115"/>
        <v>0</v>
      </c>
      <c r="BK75" s="226">
        <f t="shared" si="115"/>
        <v>0</v>
      </c>
      <c r="BL75" s="226">
        <f t="shared" si="115"/>
        <v>0</v>
      </c>
      <c r="BM75" s="226">
        <f t="shared" si="115"/>
        <v>0</v>
      </c>
      <c r="BN75" s="226">
        <f t="shared" si="115"/>
        <v>0</v>
      </c>
      <c r="BO75" s="226">
        <f t="shared" si="115"/>
        <v>0</v>
      </c>
      <c r="BP75" s="226">
        <f t="shared" si="115"/>
        <v>0</v>
      </c>
      <c r="BQ75" s="226">
        <f t="shared" si="115"/>
        <v>0</v>
      </c>
      <c r="BR75" s="205">
        <f t="shared" si="44"/>
        <v>0</v>
      </c>
      <c r="BS75" s="226">
        <f t="shared" ref="BS75:BX75" si="116">SUM(BS76,BS99,BS100,BS101)</f>
        <v>0</v>
      </c>
      <c r="BT75" s="226">
        <f t="shared" si="116"/>
        <v>0</v>
      </c>
      <c r="BU75" s="226">
        <f t="shared" si="116"/>
        <v>0</v>
      </c>
      <c r="BV75" s="226">
        <f t="shared" si="116"/>
        <v>0</v>
      </c>
      <c r="BW75" s="226">
        <f t="shared" si="116"/>
        <v>0</v>
      </c>
      <c r="BX75" s="226">
        <f t="shared" si="116"/>
        <v>0</v>
      </c>
      <c r="BY75" s="202">
        <f t="shared" si="14"/>
        <v>17001915.718000002</v>
      </c>
      <c r="BZ75" s="226">
        <f t="shared" si="45"/>
        <v>0</v>
      </c>
      <c r="CA75" s="226">
        <f>SUM(CA76,CA99,CA100,CA101)</f>
        <v>0</v>
      </c>
      <c r="CB75" s="226">
        <f>SUM(CB76,CB99,CB100,CB101)</f>
        <v>0</v>
      </c>
      <c r="CC75" s="210" t="s">
        <v>83</v>
      </c>
    </row>
    <row r="76" spans="1:81" ht="18" x14ac:dyDescent="0.3">
      <c r="A76" s="145" t="s">
        <v>352</v>
      </c>
      <c r="B76" s="146" t="s">
        <v>353</v>
      </c>
      <c r="C76" s="227">
        <f t="shared" si="111"/>
        <v>12336456.998000002</v>
      </c>
      <c r="D76" s="228">
        <f>SUM(D78:D98)</f>
        <v>1740240</v>
      </c>
      <c r="E76" s="228">
        <f t="shared" ref="E76:O76" si="117">SUM(E78:E98)</f>
        <v>0</v>
      </c>
      <c r="F76" s="228">
        <f t="shared" si="117"/>
        <v>0</v>
      </c>
      <c r="G76" s="228">
        <f t="shared" si="117"/>
        <v>0</v>
      </c>
      <c r="H76" s="228">
        <f t="shared" si="117"/>
        <v>0</v>
      </c>
      <c r="I76" s="228">
        <f t="shared" si="117"/>
        <v>0</v>
      </c>
      <c r="J76" s="228">
        <f t="shared" si="117"/>
        <v>0</v>
      </c>
      <c r="K76" s="228">
        <f t="shared" si="117"/>
        <v>0</v>
      </c>
      <c r="L76" s="228">
        <f t="shared" si="117"/>
        <v>4907533.5950000007</v>
      </c>
      <c r="M76" s="228">
        <f t="shared" si="117"/>
        <v>4170083.5950000007</v>
      </c>
      <c r="N76" s="228">
        <f t="shared" si="117"/>
        <v>0</v>
      </c>
      <c r="O76" s="228">
        <f t="shared" si="117"/>
        <v>1518599.8080000002</v>
      </c>
      <c r="P76" s="228">
        <f>SUM(P78:P98)</f>
        <v>0</v>
      </c>
      <c r="Q76" s="229">
        <f t="shared" si="3"/>
        <v>0</v>
      </c>
      <c r="R76" s="228">
        <f t="shared" ref="R76:AU76" si="118">SUM(R78:R98)</f>
        <v>0</v>
      </c>
      <c r="S76" s="228">
        <f t="shared" si="118"/>
        <v>0</v>
      </c>
      <c r="T76" s="228">
        <f t="shared" si="118"/>
        <v>0</v>
      </c>
      <c r="U76" s="228">
        <f t="shared" si="118"/>
        <v>0</v>
      </c>
      <c r="V76" s="228">
        <f t="shared" si="118"/>
        <v>0</v>
      </c>
      <c r="W76" s="228">
        <f t="shared" si="118"/>
        <v>0</v>
      </c>
      <c r="X76" s="228">
        <f t="shared" si="118"/>
        <v>0</v>
      </c>
      <c r="Y76" s="228">
        <f t="shared" si="118"/>
        <v>0</v>
      </c>
      <c r="Z76" s="228">
        <f t="shared" si="118"/>
        <v>0</v>
      </c>
      <c r="AA76" s="228">
        <f t="shared" si="118"/>
        <v>0</v>
      </c>
      <c r="AB76" s="228">
        <f t="shared" si="118"/>
        <v>0</v>
      </c>
      <c r="AC76" s="228">
        <f t="shared" si="118"/>
        <v>0</v>
      </c>
      <c r="AD76" s="228">
        <f t="shared" si="118"/>
        <v>0</v>
      </c>
      <c r="AE76" s="228">
        <f t="shared" si="118"/>
        <v>0</v>
      </c>
      <c r="AF76" s="228">
        <f t="shared" si="118"/>
        <v>0</v>
      </c>
      <c r="AG76" s="228">
        <f t="shared" si="118"/>
        <v>0</v>
      </c>
      <c r="AH76" s="228">
        <f t="shared" si="118"/>
        <v>0</v>
      </c>
      <c r="AI76" s="228">
        <f t="shared" si="118"/>
        <v>0</v>
      </c>
      <c r="AJ76" s="228">
        <f t="shared" si="118"/>
        <v>0</v>
      </c>
      <c r="AK76" s="228">
        <f t="shared" si="118"/>
        <v>0</v>
      </c>
      <c r="AL76" s="228">
        <f t="shared" si="118"/>
        <v>0</v>
      </c>
      <c r="AM76" s="228">
        <f t="shared" si="118"/>
        <v>0</v>
      </c>
      <c r="AN76" s="228">
        <f t="shared" si="118"/>
        <v>0</v>
      </c>
      <c r="AO76" s="228">
        <f t="shared" si="118"/>
        <v>0</v>
      </c>
      <c r="AP76" s="228">
        <f t="shared" si="118"/>
        <v>0</v>
      </c>
      <c r="AQ76" s="228">
        <f t="shared" si="118"/>
        <v>0</v>
      </c>
      <c r="AR76" s="228">
        <f t="shared" si="118"/>
        <v>0</v>
      </c>
      <c r="AS76" s="228">
        <f t="shared" si="118"/>
        <v>0</v>
      </c>
      <c r="AT76" s="228">
        <f t="shared" si="118"/>
        <v>0</v>
      </c>
      <c r="AU76" s="228">
        <f t="shared" si="118"/>
        <v>0</v>
      </c>
      <c r="AV76" s="228">
        <f>SUM(AV78:AV98)</f>
        <v>0</v>
      </c>
      <c r="AW76" s="228">
        <f>SUM(AW78:AW98)</f>
        <v>0</v>
      </c>
      <c r="AX76" s="228">
        <f>SUM(AX78:AX98)</f>
        <v>0</v>
      </c>
      <c r="AY76" s="228">
        <f>SUM(AY78:AY98)</f>
        <v>0</v>
      </c>
      <c r="AZ76" s="230">
        <f t="shared" si="41"/>
        <v>0</v>
      </c>
      <c r="BA76" s="228">
        <f>SUM(BA78:BA98)</f>
        <v>0</v>
      </c>
      <c r="BB76" s="228">
        <f>SUM(BB78:BB98)</f>
        <v>0</v>
      </c>
      <c r="BC76" s="230">
        <f t="shared" si="42"/>
        <v>0</v>
      </c>
      <c r="BD76" s="228">
        <f>SUM(BD78:BD98)</f>
        <v>0</v>
      </c>
      <c r="BE76" s="228">
        <f>SUM(BE78:BE98)</f>
        <v>0</v>
      </c>
      <c r="BF76" s="228">
        <f>SUM(BF78:BF98)</f>
        <v>0</v>
      </c>
      <c r="BG76" s="230">
        <f t="shared" si="43"/>
        <v>721850</v>
      </c>
      <c r="BH76" s="228">
        <f t="shared" ref="BH76" si="119">SUM(BH78:BH98)</f>
        <v>0</v>
      </c>
      <c r="BI76" s="228">
        <f t="shared" ref="BI76:BQ76" si="120">SUM(BI78:BI98)</f>
        <v>721850</v>
      </c>
      <c r="BJ76" s="228">
        <f t="shared" si="120"/>
        <v>0</v>
      </c>
      <c r="BK76" s="228">
        <f t="shared" si="120"/>
        <v>0</v>
      </c>
      <c r="BL76" s="228">
        <f t="shared" si="120"/>
        <v>0</v>
      </c>
      <c r="BM76" s="228">
        <f t="shared" si="120"/>
        <v>0</v>
      </c>
      <c r="BN76" s="228">
        <f t="shared" si="120"/>
        <v>0</v>
      </c>
      <c r="BO76" s="228">
        <f t="shared" si="120"/>
        <v>0</v>
      </c>
      <c r="BP76" s="228">
        <f t="shared" si="120"/>
        <v>0</v>
      </c>
      <c r="BQ76" s="228">
        <f t="shared" si="120"/>
        <v>0</v>
      </c>
      <c r="BR76" s="231">
        <f t="shared" si="44"/>
        <v>0</v>
      </c>
      <c r="BS76" s="228">
        <f t="shared" ref="BS76:BX76" si="121">SUM(BS78:BS98)</f>
        <v>0</v>
      </c>
      <c r="BT76" s="228">
        <f t="shared" si="121"/>
        <v>0</v>
      </c>
      <c r="BU76" s="228">
        <f t="shared" si="121"/>
        <v>0</v>
      </c>
      <c r="BV76" s="228">
        <f t="shared" si="121"/>
        <v>0</v>
      </c>
      <c r="BW76" s="228">
        <f t="shared" si="121"/>
        <v>0</v>
      </c>
      <c r="BX76" s="228">
        <f t="shared" si="121"/>
        <v>0</v>
      </c>
      <c r="BY76" s="230">
        <f t="shared" si="14"/>
        <v>13058306.998000002</v>
      </c>
      <c r="BZ76" s="228">
        <f t="shared" si="45"/>
        <v>0</v>
      </c>
      <c r="CA76" s="228">
        <f>SUM(CA78:CA98)</f>
        <v>0</v>
      </c>
      <c r="CB76" s="228">
        <f>SUM(CB78:CB98)</f>
        <v>0</v>
      </c>
      <c r="CC76" s="210" t="s">
        <v>83</v>
      </c>
    </row>
    <row r="77" spans="1:81" ht="27.6" customHeight="1" x14ac:dyDescent="0.3">
      <c r="A77" s="147" t="s">
        <v>354</v>
      </c>
      <c r="B77" s="148"/>
      <c r="C77" s="232">
        <f t="shared" si="111"/>
        <v>0</v>
      </c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4">
        <f t="shared" si="3"/>
        <v>0</v>
      </c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5">
        <f t="shared" si="41"/>
        <v>0</v>
      </c>
      <c r="BA77" s="233"/>
      <c r="BB77" s="233"/>
      <c r="BC77" s="235">
        <f t="shared" si="42"/>
        <v>0</v>
      </c>
      <c r="BD77" s="233"/>
      <c r="BE77" s="233"/>
      <c r="BF77" s="233"/>
      <c r="BG77" s="235">
        <f t="shared" si="43"/>
        <v>0</v>
      </c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6">
        <f t="shared" si="44"/>
        <v>0</v>
      </c>
      <c r="BS77" s="233"/>
      <c r="BT77" s="233"/>
      <c r="BU77" s="233"/>
      <c r="BV77" s="233"/>
      <c r="BW77" s="233"/>
      <c r="BX77" s="233"/>
      <c r="BY77" s="237">
        <f t="shared" si="14"/>
        <v>0</v>
      </c>
      <c r="BZ77" s="233">
        <f t="shared" si="45"/>
        <v>0</v>
      </c>
      <c r="CA77" s="233"/>
      <c r="CB77" s="233"/>
      <c r="CC77" s="210" t="s">
        <v>83</v>
      </c>
    </row>
    <row r="78" spans="1:81" ht="18" x14ac:dyDescent="0.3">
      <c r="A78" s="147" t="s">
        <v>29</v>
      </c>
      <c r="B78" s="148" t="s">
        <v>30</v>
      </c>
      <c r="C78" s="232">
        <f t="shared" si="111"/>
        <v>379599.98400000005</v>
      </c>
      <c r="D78" s="238">
        <f>'ФОТ по ЗП-соц'!AG6*1000</f>
        <v>0</v>
      </c>
      <c r="E78" s="238">
        <f>'ФОТ по ЗП-соц'!AH6*1000</f>
        <v>0</v>
      </c>
      <c r="F78" s="238">
        <f>'ФОТ по ЗП-соц'!AI6*1000</f>
        <v>0</v>
      </c>
      <c r="G78" s="238">
        <f>'ФОТ по ЗП-соц'!AJ6*1000</f>
        <v>0</v>
      </c>
      <c r="H78" s="238">
        <f>'ФОТ по ЗП-соц'!AK6*1000</f>
        <v>0</v>
      </c>
      <c r="I78" s="238">
        <f>'ФОТ по ЗП-соц'!AL6*1000</f>
        <v>0</v>
      </c>
      <c r="J78" s="238">
        <f>'ФОТ по ЗП-соц'!AM6*1000</f>
        <v>0</v>
      </c>
      <c r="K78" s="238">
        <f>'ФОТ по ЗП-соц'!AN6*1000</f>
        <v>0</v>
      </c>
      <c r="L78" s="238">
        <f>'ФОТ по ЗП-соц'!AO6*1000</f>
        <v>0</v>
      </c>
      <c r="M78" s="238">
        <f>'ФОТ по ЗП-соц'!AP6*1000</f>
        <v>0</v>
      </c>
      <c r="N78" s="238"/>
      <c r="O78" s="268">
        <f>'ФОТ по ЗП-соц'!AF6*1000</f>
        <v>379599.98400000005</v>
      </c>
      <c r="P78" s="238"/>
      <c r="Q78" s="234">
        <f t="shared" si="3"/>
        <v>0</v>
      </c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5">
        <f t="shared" si="41"/>
        <v>0</v>
      </c>
      <c r="BA78" s="233"/>
      <c r="BB78" s="233"/>
      <c r="BC78" s="235">
        <f t="shared" si="42"/>
        <v>0</v>
      </c>
      <c r="BD78" s="233"/>
      <c r="BE78" s="233"/>
      <c r="BF78" s="233"/>
      <c r="BG78" s="235">
        <f t="shared" si="43"/>
        <v>0</v>
      </c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6">
        <f t="shared" si="44"/>
        <v>0</v>
      </c>
      <c r="BS78" s="233"/>
      <c r="BT78" s="233"/>
      <c r="BU78" s="233"/>
      <c r="BV78" s="233"/>
      <c r="BW78" s="233"/>
      <c r="BX78" s="233"/>
      <c r="BY78" s="237">
        <f t="shared" si="14"/>
        <v>379599.98400000005</v>
      </c>
      <c r="BZ78" s="233">
        <f t="shared" si="45"/>
        <v>0</v>
      </c>
      <c r="CA78" s="233"/>
      <c r="CB78" s="233"/>
      <c r="CC78" s="210" t="s">
        <v>83</v>
      </c>
    </row>
    <row r="79" spans="1:81" ht="36" hidden="1" x14ac:dyDescent="0.3">
      <c r="A79" s="147" t="s">
        <v>355</v>
      </c>
      <c r="B79" s="148" t="s">
        <v>32</v>
      </c>
      <c r="C79" s="232">
        <f t="shared" si="111"/>
        <v>0</v>
      </c>
      <c r="D79" s="238">
        <f>'ФОТ по ЗП-соц'!AG7*1000</f>
        <v>0</v>
      </c>
      <c r="E79" s="238">
        <f>'ФОТ по ЗП-соц'!AH7*1000</f>
        <v>0</v>
      </c>
      <c r="F79" s="238">
        <f>'ФОТ по ЗП-соц'!AI7*1000</f>
        <v>0</v>
      </c>
      <c r="G79" s="238">
        <f>'ФОТ по ЗП-соц'!AJ7*1000</f>
        <v>0</v>
      </c>
      <c r="H79" s="238">
        <f>'ФОТ по ЗП-соц'!AK7*1000</f>
        <v>0</v>
      </c>
      <c r="I79" s="238">
        <f>'ФОТ по ЗП-соц'!AL7*1000</f>
        <v>0</v>
      </c>
      <c r="J79" s="238">
        <f>'ФОТ по ЗП-соц'!AM7*1000</f>
        <v>0</v>
      </c>
      <c r="K79" s="238">
        <f>'ФОТ по ЗП-соц'!AN7*1000</f>
        <v>0</v>
      </c>
      <c r="L79" s="238">
        <f>'ФОТ по ЗП-соц'!AO7*1000</f>
        <v>0</v>
      </c>
      <c r="M79" s="238">
        <f>'ФОТ по ЗП-соц'!AP7*1000</f>
        <v>0</v>
      </c>
      <c r="N79" s="238"/>
      <c r="O79" s="268">
        <f>'ФОТ по ЗП-соц'!AF7*1000</f>
        <v>0</v>
      </c>
      <c r="P79" s="238"/>
      <c r="Q79" s="234">
        <f t="shared" si="3"/>
        <v>0</v>
      </c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5">
        <f t="shared" si="41"/>
        <v>0</v>
      </c>
      <c r="BA79" s="233"/>
      <c r="BB79" s="233"/>
      <c r="BC79" s="235">
        <f t="shared" si="42"/>
        <v>0</v>
      </c>
      <c r="BD79" s="233"/>
      <c r="BE79" s="233"/>
      <c r="BF79" s="233"/>
      <c r="BG79" s="235">
        <f t="shared" si="43"/>
        <v>0</v>
      </c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6">
        <f t="shared" si="44"/>
        <v>0</v>
      </c>
      <c r="BS79" s="233"/>
      <c r="BT79" s="233"/>
      <c r="BU79" s="233"/>
      <c r="BV79" s="233"/>
      <c r="BW79" s="233"/>
      <c r="BX79" s="233"/>
      <c r="BY79" s="237">
        <f t="shared" si="14"/>
        <v>0</v>
      </c>
      <c r="BZ79" s="233">
        <f t="shared" si="45"/>
        <v>0</v>
      </c>
      <c r="CA79" s="233"/>
      <c r="CB79" s="233"/>
      <c r="CC79" s="210" t="s">
        <v>83</v>
      </c>
    </row>
    <row r="80" spans="1:81" ht="54" hidden="1" x14ac:dyDescent="0.3">
      <c r="A80" s="147" t="s">
        <v>34</v>
      </c>
      <c r="B80" s="148" t="s">
        <v>35</v>
      </c>
      <c r="C80" s="232">
        <f t="shared" si="111"/>
        <v>0</v>
      </c>
      <c r="D80" s="238">
        <f>'ФОТ по ЗП-соц'!AG8*1000</f>
        <v>0</v>
      </c>
      <c r="E80" s="238">
        <f>'ФОТ по ЗП-соц'!AH8*1000</f>
        <v>0</v>
      </c>
      <c r="F80" s="238">
        <f>'ФОТ по ЗП-соц'!AI8*1000</f>
        <v>0</v>
      </c>
      <c r="G80" s="238">
        <f>'ФОТ по ЗП-соц'!AJ8*1000</f>
        <v>0</v>
      </c>
      <c r="H80" s="238">
        <f>'ФОТ по ЗП-соц'!AK8*1000</f>
        <v>0</v>
      </c>
      <c r="I80" s="238">
        <f>'ФОТ по ЗП-соц'!AL8*1000</f>
        <v>0</v>
      </c>
      <c r="J80" s="238">
        <f>'ФОТ по ЗП-соц'!AM8*1000</f>
        <v>0</v>
      </c>
      <c r="K80" s="238">
        <f>'ФОТ по ЗП-соц'!AN8*1000</f>
        <v>0</v>
      </c>
      <c r="L80" s="238">
        <f>'ФОТ по ЗП-соц'!AO8*1000</f>
        <v>0</v>
      </c>
      <c r="M80" s="238">
        <f>'ФОТ по ЗП-соц'!AP8*1000</f>
        <v>0</v>
      </c>
      <c r="N80" s="238"/>
      <c r="O80" s="238">
        <f>'ФОТ по ЗП-соц'!AF8*1000</f>
        <v>0</v>
      </c>
      <c r="P80" s="238"/>
      <c r="Q80" s="234">
        <f t="shared" si="3"/>
        <v>0</v>
      </c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5">
        <f t="shared" si="41"/>
        <v>0</v>
      </c>
      <c r="BA80" s="233"/>
      <c r="BB80" s="233"/>
      <c r="BC80" s="235">
        <f t="shared" si="42"/>
        <v>0</v>
      </c>
      <c r="BD80" s="233"/>
      <c r="BE80" s="233"/>
      <c r="BF80" s="233"/>
      <c r="BG80" s="235">
        <f t="shared" si="43"/>
        <v>0</v>
      </c>
      <c r="BH80" s="233"/>
      <c r="BI80" s="233"/>
      <c r="BJ80" s="233"/>
      <c r="BK80" s="233"/>
      <c r="BL80" s="233"/>
      <c r="BM80" s="233"/>
      <c r="BN80" s="233"/>
      <c r="BO80" s="233"/>
      <c r="BP80" s="233"/>
      <c r="BQ80" s="233"/>
      <c r="BR80" s="236">
        <f t="shared" si="44"/>
        <v>0</v>
      </c>
      <c r="BS80" s="233"/>
      <c r="BT80" s="233"/>
      <c r="BU80" s="233"/>
      <c r="BV80" s="233"/>
      <c r="BW80" s="233"/>
      <c r="BX80" s="233"/>
      <c r="BY80" s="237">
        <f t="shared" si="14"/>
        <v>0</v>
      </c>
      <c r="BZ80" s="233">
        <f t="shared" si="45"/>
        <v>0</v>
      </c>
      <c r="CA80" s="233"/>
      <c r="CB80" s="233"/>
      <c r="CC80" s="210" t="s">
        <v>83</v>
      </c>
    </row>
    <row r="81" spans="1:81" ht="36" hidden="1" x14ac:dyDescent="0.3">
      <c r="A81" s="147" t="s">
        <v>36</v>
      </c>
      <c r="B81" s="148" t="s">
        <v>37</v>
      </c>
      <c r="C81" s="232">
        <f t="shared" si="111"/>
        <v>0</v>
      </c>
      <c r="D81" s="238">
        <f>'ФОТ по ЗП-соц'!AG9*1000</f>
        <v>0</v>
      </c>
      <c r="E81" s="238">
        <f>'ФОТ по ЗП-соц'!AH9*1000</f>
        <v>0</v>
      </c>
      <c r="F81" s="238">
        <f>'ФОТ по ЗП-соц'!AI9*1000</f>
        <v>0</v>
      </c>
      <c r="G81" s="238">
        <f>'ФОТ по ЗП-соц'!AJ9*1000</f>
        <v>0</v>
      </c>
      <c r="H81" s="238">
        <f>'ФОТ по ЗП-соц'!AK9*1000</f>
        <v>0</v>
      </c>
      <c r="I81" s="238">
        <f>'ФОТ по ЗП-соц'!AL9*1000</f>
        <v>0</v>
      </c>
      <c r="J81" s="238">
        <f>'ФОТ по ЗП-соц'!AM9*1000</f>
        <v>0</v>
      </c>
      <c r="K81" s="238">
        <f>'ФОТ по ЗП-соц'!AN9*1000</f>
        <v>0</v>
      </c>
      <c r="L81" s="238">
        <f>'ФОТ по ЗП-соц'!AO9*1000</f>
        <v>0</v>
      </c>
      <c r="M81" s="238">
        <f>'ФОТ по ЗП-соц'!AP9*1000</f>
        <v>0</v>
      </c>
      <c r="N81" s="238"/>
      <c r="O81" s="238">
        <f>'ФОТ по ЗП-соц'!AF9*1000</f>
        <v>0</v>
      </c>
      <c r="P81" s="238"/>
      <c r="Q81" s="234">
        <f t="shared" si="3"/>
        <v>0</v>
      </c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5">
        <f t="shared" si="41"/>
        <v>0</v>
      </c>
      <c r="BA81" s="233"/>
      <c r="BB81" s="233"/>
      <c r="BC81" s="235">
        <f t="shared" si="42"/>
        <v>0</v>
      </c>
      <c r="BD81" s="233"/>
      <c r="BE81" s="233"/>
      <c r="BF81" s="233"/>
      <c r="BG81" s="235">
        <f t="shared" si="43"/>
        <v>0</v>
      </c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6">
        <f t="shared" si="44"/>
        <v>0</v>
      </c>
      <c r="BS81" s="233"/>
      <c r="BT81" s="233"/>
      <c r="BU81" s="233"/>
      <c r="BV81" s="233"/>
      <c r="BW81" s="233"/>
      <c r="BX81" s="233"/>
      <c r="BY81" s="237">
        <f t="shared" si="14"/>
        <v>0</v>
      </c>
      <c r="BZ81" s="233">
        <f t="shared" si="45"/>
        <v>0</v>
      </c>
      <c r="CA81" s="233"/>
      <c r="CB81" s="233"/>
      <c r="CC81" s="210" t="s">
        <v>83</v>
      </c>
    </row>
    <row r="82" spans="1:81" ht="18" x14ac:dyDescent="0.3">
      <c r="A82" s="147" t="s">
        <v>40</v>
      </c>
      <c r="B82" s="148" t="s">
        <v>41</v>
      </c>
      <c r="C82" s="232">
        <f t="shared" si="111"/>
        <v>0</v>
      </c>
      <c r="D82" s="238">
        <f>'ФОТ по ЗП-соц'!AG10*1000</f>
        <v>0</v>
      </c>
      <c r="E82" s="238">
        <f>'ФОТ по ЗП-соц'!AH10*1000</f>
        <v>0</v>
      </c>
      <c r="F82" s="238">
        <f>'ФОТ по ЗП-соц'!AI10*1000</f>
        <v>0</v>
      </c>
      <c r="G82" s="238">
        <f>'ФОТ по ЗП-соц'!AJ10*1000</f>
        <v>0</v>
      </c>
      <c r="H82" s="238">
        <f>'ФОТ по ЗП-соц'!AK10*1000</f>
        <v>0</v>
      </c>
      <c r="I82" s="238">
        <f>'ФОТ по ЗП-соц'!AL10*1000</f>
        <v>0</v>
      </c>
      <c r="J82" s="238">
        <f>'ФОТ по ЗП-соц'!AM10*1000</f>
        <v>0</v>
      </c>
      <c r="K82" s="238">
        <f>'ФОТ по ЗП-соц'!AN10*1000</f>
        <v>0</v>
      </c>
      <c r="L82" s="238">
        <f>'ФОТ по ЗП-соц'!AO10*1000</f>
        <v>0</v>
      </c>
      <c r="M82" s="238">
        <f>'ФОТ по ЗП-соц'!AP10*1000</f>
        <v>0</v>
      </c>
      <c r="N82" s="238"/>
      <c r="O82" s="238">
        <f>'ФОТ по ЗП-соц'!AF10*1000</f>
        <v>0</v>
      </c>
      <c r="P82" s="238"/>
      <c r="Q82" s="234">
        <f t="shared" si="3"/>
        <v>0</v>
      </c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5">
        <f t="shared" si="41"/>
        <v>0</v>
      </c>
      <c r="BA82" s="233"/>
      <c r="BB82" s="233"/>
      <c r="BC82" s="235">
        <f t="shared" si="42"/>
        <v>0</v>
      </c>
      <c r="BD82" s="233"/>
      <c r="BE82" s="233"/>
      <c r="BF82" s="233"/>
      <c r="BG82" s="235">
        <f t="shared" si="43"/>
        <v>0</v>
      </c>
      <c r="BH82" s="233"/>
      <c r="BI82" s="233"/>
      <c r="BJ82" s="233"/>
      <c r="BK82" s="233"/>
      <c r="BL82" s="233"/>
      <c r="BM82" s="233"/>
      <c r="BN82" s="233"/>
      <c r="BO82" s="233"/>
      <c r="BP82" s="233"/>
      <c r="BQ82" s="233"/>
      <c r="BR82" s="236">
        <f t="shared" si="44"/>
        <v>0</v>
      </c>
      <c r="BS82" s="233"/>
      <c r="BT82" s="233"/>
      <c r="BU82" s="233"/>
      <c r="BV82" s="233"/>
      <c r="BW82" s="233"/>
      <c r="BX82" s="233"/>
      <c r="BY82" s="237">
        <f t="shared" si="14"/>
        <v>0</v>
      </c>
      <c r="BZ82" s="233">
        <f t="shared" si="45"/>
        <v>0</v>
      </c>
      <c r="CA82" s="233"/>
      <c r="CB82" s="233"/>
      <c r="CC82" s="210" t="s">
        <v>83</v>
      </c>
    </row>
    <row r="83" spans="1:81" ht="18" x14ac:dyDescent="0.3">
      <c r="A83" s="147" t="s">
        <v>356</v>
      </c>
      <c r="B83" s="148" t="s">
        <v>43</v>
      </c>
      <c r="C83" s="232">
        <f t="shared" si="111"/>
        <v>0</v>
      </c>
      <c r="D83" s="238">
        <f>'ФОТ по ЗП-соц'!AG11*1000</f>
        <v>0</v>
      </c>
      <c r="E83" s="238">
        <f>'ФОТ по ЗП-соц'!AH11*1000</f>
        <v>0</v>
      </c>
      <c r="F83" s="238">
        <f>'ФОТ по ЗП-соц'!AI11*1000</f>
        <v>0</v>
      </c>
      <c r="G83" s="238">
        <f>'ФОТ по ЗП-соц'!AJ11*1000</f>
        <v>0</v>
      </c>
      <c r="H83" s="238">
        <f>'ФОТ по ЗП-соц'!AK11*1000</f>
        <v>0</v>
      </c>
      <c r="I83" s="238">
        <f>'ФОТ по ЗП-соц'!AL11*1000</f>
        <v>0</v>
      </c>
      <c r="J83" s="238">
        <f>'ФОТ по ЗП-соц'!AM11*1000</f>
        <v>0</v>
      </c>
      <c r="K83" s="238">
        <f>'ФОТ по ЗП-соц'!AN11*1000</f>
        <v>0</v>
      </c>
      <c r="L83" s="238">
        <f>'ФОТ по ЗП-соц'!AO11*1000</f>
        <v>0</v>
      </c>
      <c r="M83" s="238">
        <f>'ФОТ по ЗП-соц'!AP11*1000</f>
        <v>0</v>
      </c>
      <c r="N83" s="238"/>
      <c r="O83" s="238">
        <f>'ФОТ по ЗП-соц'!AF11*1000</f>
        <v>0</v>
      </c>
      <c r="P83" s="238"/>
      <c r="Q83" s="234">
        <f t="shared" si="3"/>
        <v>0</v>
      </c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5">
        <f t="shared" si="41"/>
        <v>0</v>
      </c>
      <c r="BA83" s="233"/>
      <c r="BB83" s="233"/>
      <c r="BC83" s="235">
        <f t="shared" si="42"/>
        <v>0</v>
      </c>
      <c r="BD83" s="233"/>
      <c r="BE83" s="233"/>
      <c r="BF83" s="233"/>
      <c r="BG83" s="235">
        <f t="shared" si="43"/>
        <v>0</v>
      </c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6">
        <f t="shared" si="44"/>
        <v>0</v>
      </c>
      <c r="BS83" s="233"/>
      <c r="BT83" s="233"/>
      <c r="BU83" s="233"/>
      <c r="BV83" s="233"/>
      <c r="BW83" s="233"/>
      <c r="BX83" s="233"/>
      <c r="BY83" s="237">
        <f t="shared" si="14"/>
        <v>0</v>
      </c>
      <c r="BZ83" s="233">
        <f t="shared" si="45"/>
        <v>0</v>
      </c>
      <c r="CA83" s="233"/>
      <c r="CB83" s="233"/>
      <c r="CC83" s="210" t="s">
        <v>83</v>
      </c>
    </row>
    <row r="84" spans="1:81" ht="36" hidden="1" x14ac:dyDescent="0.3">
      <c r="A84" s="147" t="s">
        <v>357</v>
      </c>
      <c r="B84" s="148" t="s">
        <v>358</v>
      </c>
      <c r="C84" s="232">
        <f t="shared" si="111"/>
        <v>0</v>
      </c>
      <c r="D84" s="238">
        <f>'ФОТ по ЗП-соц'!AG12*1000</f>
        <v>0</v>
      </c>
      <c r="E84" s="238">
        <f>'ФОТ по ЗП-соц'!AH12*1000</f>
        <v>0</v>
      </c>
      <c r="F84" s="238">
        <f>'ФОТ по ЗП-соц'!AI12*1000</f>
        <v>0</v>
      </c>
      <c r="G84" s="238">
        <f>'ФОТ по ЗП-соц'!AJ12*1000</f>
        <v>0</v>
      </c>
      <c r="H84" s="238">
        <f>'ФОТ по ЗП-соц'!AK12*1000</f>
        <v>0</v>
      </c>
      <c r="I84" s="238">
        <f>'ФОТ по ЗП-соц'!AL12*1000</f>
        <v>0</v>
      </c>
      <c r="J84" s="238">
        <f>'ФОТ по ЗП-соц'!AM12*1000</f>
        <v>0</v>
      </c>
      <c r="K84" s="238">
        <f>'ФОТ по ЗП-соц'!AN12*1000</f>
        <v>0</v>
      </c>
      <c r="L84" s="238">
        <f>'ФОТ по ЗП-соц'!AO12*1000</f>
        <v>0</v>
      </c>
      <c r="M84" s="238">
        <f>'ФОТ по ЗП-соц'!AP12*1000</f>
        <v>0</v>
      </c>
      <c r="N84" s="238"/>
      <c r="O84" s="238">
        <f>'ФОТ по ЗП-соц'!AF12*1000</f>
        <v>0</v>
      </c>
      <c r="P84" s="238"/>
      <c r="Q84" s="234">
        <f t="shared" si="3"/>
        <v>0</v>
      </c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5">
        <f t="shared" si="41"/>
        <v>0</v>
      </c>
      <c r="BA84" s="233"/>
      <c r="BB84" s="233"/>
      <c r="BC84" s="235">
        <f t="shared" si="42"/>
        <v>0</v>
      </c>
      <c r="BD84" s="233"/>
      <c r="BE84" s="233"/>
      <c r="BF84" s="233"/>
      <c r="BG84" s="235">
        <f t="shared" si="43"/>
        <v>0</v>
      </c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6">
        <f t="shared" si="44"/>
        <v>0</v>
      </c>
      <c r="BS84" s="233"/>
      <c r="BT84" s="233"/>
      <c r="BU84" s="233"/>
      <c r="BV84" s="233"/>
      <c r="BW84" s="233"/>
      <c r="BX84" s="233"/>
      <c r="BY84" s="237">
        <f t="shared" si="14"/>
        <v>0</v>
      </c>
      <c r="BZ84" s="233">
        <f t="shared" si="45"/>
        <v>0</v>
      </c>
      <c r="CA84" s="233"/>
      <c r="CB84" s="233"/>
      <c r="CC84" s="210" t="s">
        <v>83</v>
      </c>
    </row>
    <row r="85" spans="1:81" ht="18" x14ac:dyDescent="0.3">
      <c r="A85" s="147" t="s">
        <v>213</v>
      </c>
      <c r="B85" s="148" t="s">
        <v>45</v>
      </c>
      <c r="C85" s="232">
        <f t="shared" si="111"/>
        <v>449521.75</v>
      </c>
      <c r="D85" s="238">
        <f>'ФОТ по ЗП-соц'!AG13*1000</f>
        <v>0</v>
      </c>
      <c r="E85" s="238">
        <f>'ФОТ по ЗП-соц'!AH13*1000</f>
        <v>0</v>
      </c>
      <c r="F85" s="238">
        <f>'ФОТ по ЗП-соц'!AI13*1000</f>
        <v>0</v>
      </c>
      <c r="G85" s="238">
        <f>'ФОТ по ЗП-соц'!AJ13*1000</f>
        <v>0</v>
      </c>
      <c r="H85" s="238">
        <f>'ФОТ по ЗП-соц'!AK13*1000</f>
        <v>0</v>
      </c>
      <c r="I85" s="238">
        <f>'ФОТ по ЗП-соц'!AL13*1000</f>
        <v>0</v>
      </c>
      <c r="J85" s="238">
        <f>'ФОТ по ЗП-соц'!AM13*1000</f>
        <v>0</v>
      </c>
      <c r="K85" s="238">
        <f>'ФОТ по ЗП-соц'!AN13*1000</f>
        <v>0</v>
      </c>
      <c r="L85" s="238">
        <f>'ФОТ по ЗП-соц'!AO13*1000</f>
        <v>224760.875</v>
      </c>
      <c r="M85" s="238">
        <f>'ФОТ по ЗП-соц'!AP13*1000</f>
        <v>224760.875</v>
      </c>
      <c r="N85" s="238"/>
      <c r="O85" s="238">
        <f>'ФОТ по ЗП-соц'!AF13*1000</f>
        <v>0</v>
      </c>
      <c r="P85" s="238"/>
      <c r="Q85" s="234">
        <f t="shared" si="3"/>
        <v>0</v>
      </c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5">
        <f t="shared" si="41"/>
        <v>0</v>
      </c>
      <c r="BA85" s="233"/>
      <c r="BB85" s="233"/>
      <c r="BC85" s="235">
        <f t="shared" si="42"/>
        <v>0</v>
      </c>
      <c r="BD85" s="233"/>
      <c r="BE85" s="233"/>
      <c r="BF85" s="233"/>
      <c r="BG85" s="235">
        <f t="shared" si="43"/>
        <v>0</v>
      </c>
      <c r="BH85" s="233"/>
      <c r="BI85" s="233"/>
      <c r="BJ85" s="233"/>
      <c r="BK85" s="233"/>
      <c r="BL85" s="233"/>
      <c r="BM85" s="233"/>
      <c r="BN85" s="233"/>
      <c r="BO85" s="233"/>
      <c r="BP85" s="233"/>
      <c r="BQ85" s="233"/>
      <c r="BR85" s="236">
        <f t="shared" si="44"/>
        <v>0</v>
      </c>
      <c r="BS85" s="233"/>
      <c r="BT85" s="233"/>
      <c r="BU85" s="233"/>
      <c r="BV85" s="233"/>
      <c r="BW85" s="233"/>
      <c r="BX85" s="233"/>
      <c r="BY85" s="237">
        <f t="shared" si="14"/>
        <v>449521.75</v>
      </c>
      <c r="BZ85" s="233">
        <f t="shared" si="45"/>
        <v>0</v>
      </c>
      <c r="CA85" s="233"/>
      <c r="CB85" s="233"/>
      <c r="CC85" s="210" t="s">
        <v>83</v>
      </c>
    </row>
    <row r="86" spans="1:81" ht="18" x14ac:dyDescent="0.3">
      <c r="A86" s="147" t="s">
        <v>47</v>
      </c>
      <c r="B86" s="148" t="s">
        <v>48</v>
      </c>
      <c r="C86" s="232">
        <f t="shared" si="111"/>
        <v>0</v>
      </c>
      <c r="D86" s="238">
        <f>'ФОТ по ЗП-соц'!AG14*1000</f>
        <v>0</v>
      </c>
      <c r="E86" s="238">
        <f>'ФОТ по ЗП-соц'!AH14*1000</f>
        <v>0</v>
      </c>
      <c r="F86" s="238">
        <f>'ФОТ по ЗП-соц'!AI14*1000</f>
        <v>0</v>
      </c>
      <c r="G86" s="238">
        <f>'ФОТ по ЗП-соц'!AJ14*1000</f>
        <v>0</v>
      </c>
      <c r="H86" s="238">
        <f>'ФОТ по ЗП-соц'!AK14*1000</f>
        <v>0</v>
      </c>
      <c r="I86" s="238">
        <f>'ФОТ по ЗП-соц'!AL14*1000</f>
        <v>0</v>
      </c>
      <c r="J86" s="238">
        <f>'ФОТ по ЗП-соц'!AM14*1000</f>
        <v>0</v>
      </c>
      <c r="K86" s="238">
        <f>'ФОТ по ЗП-соц'!AN14*1000</f>
        <v>0</v>
      </c>
      <c r="L86" s="238">
        <f>'ФОТ по ЗП-соц'!AO14*1000</f>
        <v>0</v>
      </c>
      <c r="M86" s="238">
        <f>'ФОТ по ЗП-соц'!AP14*1000</f>
        <v>0</v>
      </c>
      <c r="N86" s="238"/>
      <c r="O86" s="238">
        <f>'ФОТ по ЗП-соц'!AF14*1000</f>
        <v>0</v>
      </c>
      <c r="P86" s="238"/>
      <c r="Q86" s="234">
        <f t="shared" si="3"/>
        <v>0</v>
      </c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5">
        <f t="shared" si="41"/>
        <v>0</v>
      </c>
      <c r="BA86" s="233"/>
      <c r="BB86" s="233"/>
      <c r="BC86" s="235">
        <f t="shared" si="42"/>
        <v>0</v>
      </c>
      <c r="BD86" s="233"/>
      <c r="BE86" s="233"/>
      <c r="BF86" s="233"/>
      <c r="BG86" s="235">
        <f t="shared" si="43"/>
        <v>0</v>
      </c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6">
        <f t="shared" si="44"/>
        <v>0</v>
      </c>
      <c r="BS86" s="233"/>
      <c r="BT86" s="233"/>
      <c r="BU86" s="233"/>
      <c r="BV86" s="233"/>
      <c r="BW86" s="233"/>
      <c r="BX86" s="233"/>
      <c r="BY86" s="237">
        <f t="shared" si="14"/>
        <v>0</v>
      </c>
      <c r="BZ86" s="233">
        <f t="shared" si="45"/>
        <v>0</v>
      </c>
      <c r="CA86" s="233"/>
      <c r="CB86" s="233"/>
      <c r="CC86" s="210" t="s">
        <v>83</v>
      </c>
    </row>
    <row r="87" spans="1:81" ht="30.6" hidden="1" x14ac:dyDescent="0.3">
      <c r="A87" s="149" t="s">
        <v>50</v>
      </c>
      <c r="B87" s="148" t="s">
        <v>51</v>
      </c>
      <c r="C87" s="232">
        <f t="shared" si="111"/>
        <v>0</v>
      </c>
      <c r="D87" s="238">
        <f>'ФОТ по ЗП-соц'!AG15*1000</f>
        <v>0</v>
      </c>
      <c r="E87" s="238">
        <f>'ФОТ по ЗП-соц'!AH15*1000</f>
        <v>0</v>
      </c>
      <c r="F87" s="238">
        <f>'ФОТ по ЗП-соц'!AI15*1000</f>
        <v>0</v>
      </c>
      <c r="G87" s="238">
        <f>'ФОТ по ЗП-соц'!AJ15*1000</f>
        <v>0</v>
      </c>
      <c r="H87" s="238">
        <f>'ФОТ по ЗП-соц'!AK15*1000</f>
        <v>0</v>
      </c>
      <c r="I87" s="238">
        <f>'ФОТ по ЗП-соц'!AL15*1000</f>
        <v>0</v>
      </c>
      <c r="J87" s="238">
        <f>'ФОТ по ЗП-соц'!AM15*1000</f>
        <v>0</v>
      </c>
      <c r="K87" s="238">
        <f>'ФОТ по ЗП-соц'!AN15*1000</f>
        <v>0</v>
      </c>
      <c r="L87" s="238">
        <f>'ФОТ по ЗП-соц'!AO15*1000</f>
        <v>0</v>
      </c>
      <c r="M87" s="238">
        <f>'ФОТ по ЗП-соц'!AP15*1000</f>
        <v>0</v>
      </c>
      <c r="N87" s="238"/>
      <c r="O87" s="238">
        <f>'ФОТ по ЗП-соц'!AF15*1000</f>
        <v>0</v>
      </c>
      <c r="P87" s="238"/>
      <c r="Q87" s="234">
        <f t="shared" si="3"/>
        <v>0</v>
      </c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5">
        <f t="shared" si="41"/>
        <v>0</v>
      </c>
      <c r="BA87" s="233"/>
      <c r="BB87" s="233"/>
      <c r="BC87" s="235">
        <f t="shared" si="42"/>
        <v>0</v>
      </c>
      <c r="BD87" s="233"/>
      <c r="BE87" s="233"/>
      <c r="BF87" s="233"/>
      <c r="BG87" s="235">
        <f t="shared" si="43"/>
        <v>0</v>
      </c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6">
        <f t="shared" si="44"/>
        <v>0</v>
      </c>
      <c r="BS87" s="233"/>
      <c r="BT87" s="233"/>
      <c r="BU87" s="233"/>
      <c r="BV87" s="233"/>
      <c r="BW87" s="233"/>
      <c r="BX87" s="233"/>
      <c r="BY87" s="237">
        <f t="shared" si="14"/>
        <v>0</v>
      </c>
      <c r="BZ87" s="233">
        <f t="shared" si="45"/>
        <v>0</v>
      </c>
      <c r="CA87" s="233"/>
      <c r="CB87" s="233"/>
      <c r="CC87" s="210" t="s">
        <v>83</v>
      </c>
    </row>
    <row r="88" spans="1:81" ht="20.399999999999999" x14ac:dyDescent="0.3">
      <c r="A88" s="149" t="s">
        <v>359</v>
      </c>
      <c r="B88" s="148" t="s">
        <v>53</v>
      </c>
      <c r="C88" s="232">
        <f t="shared" si="111"/>
        <v>2184000.0000000005</v>
      </c>
      <c r="D88" s="238">
        <f>'ФОТ по ЗП-соц'!AG16*1000</f>
        <v>390000</v>
      </c>
      <c r="E88" s="238">
        <f>'ФОТ по ЗП-соц'!AH16*1000</f>
        <v>0</v>
      </c>
      <c r="F88" s="238">
        <f>'ФОТ по ЗП-соц'!AI16*1000</f>
        <v>0</v>
      </c>
      <c r="G88" s="238">
        <f>'ФОТ по ЗП-соц'!AJ16*1000</f>
        <v>0</v>
      </c>
      <c r="H88" s="238">
        <f>'ФОТ по ЗП-соц'!AK16*1000</f>
        <v>0</v>
      </c>
      <c r="I88" s="238">
        <f>'ФОТ по ЗП-соц'!AL16*1000</f>
        <v>0</v>
      </c>
      <c r="J88" s="238">
        <f>'ФОТ по ЗП-соц'!AM16*1000</f>
        <v>0</v>
      </c>
      <c r="K88" s="238">
        <f>'ФОТ по ЗП-соц'!AN16*1000</f>
        <v>0</v>
      </c>
      <c r="L88" s="238">
        <f>'ФОТ по ЗП-соц'!AO16*1000</f>
        <v>904800.00000000023</v>
      </c>
      <c r="M88" s="238">
        <f>'ФОТ по ЗП-соц'!AP16*1000</f>
        <v>889200.00000000023</v>
      </c>
      <c r="N88" s="238"/>
      <c r="O88" s="238">
        <f>'ФОТ по ЗП-соц'!AF16*1000</f>
        <v>0</v>
      </c>
      <c r="P88" s="238"/>
      <c r="Q88" s="234">
        <f t="shared" si="3"/>
        <v>0</v>
      </c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5">
        <f t="shared" si="41"/>
        <v>0</v>
      </c>
      <c r="BA88" s="233"/>
      <c r="BB88" s="233"/>
      <c r="BC88" s="235">
        <f t="shared" si="42"/>
        <v>0</v>
      </c>
      <c r="BD88" s="233"/>
      <c r="BE88" s="233"/>
      <c r="BF88" s="233"/>
      <c r="BG88" s="235">
        <f t="shared" si="43"/>
        <v>0</v>
      </c>
      <c r="BH88" s="233"/>
      <c r="BI88" s="233"/>
      <c r="BJ88" s="233"/>
      <c r="BK88" s="233"/>
      <c r="BL88" s="233"/>
      <c r="BM88" s="233"/>
      <c r="BN88" s="233"/>
      <c r="BO88" s="233"/>
      <c r="BP88" s="233"/>
      <c r="BQ88" s="233"/>
      <c r="BR88" s="236">
        <f t="shared" si="44"/>
        <v>0</v>
      </c>
      <c r="BS88" s="233"/>
      <c r="BT88" s="233"/>
      <c r="BU88" s="233"/>
      <c r="BV88" s="233"/>
      <c r="BW88" s="233"/>
      <c r="BX88" s="233"/>
      <c r="BY88" s="237">
        <f t="shared" si="14"/>
        <v>2184000.0000000005</v>
      </c>
      <c r="BZ88" s="233">
        <f t="shared" si="45"/>
        <v>0</v>
      </c>
      <c r="CA88" s="233"/>
      <c r="CB88" s="233"/>
      <c r="CC88" s="210" t="s">
        <v>83</v>
      </c>
    </row>
    <row r="89" spans="1:81" ht="39" customHeight="1" x14ac:dyDescent="0.3">
      <c r="A89" s="147" t="s">
        <v>360</v>
      </c>
      <c r="B89" s="148" t="s">
        <v>54</v>
      </c>
      <c r="C89" s="232">
        <f t="shared" si="111"/>
        <v>1138999.824</v>
      </c>
      <c r="D89" s="238">
        <f>'ФОТ по ЗП-соц'!AG17*1000</f>
        <v>0</v>
      </c>
      <c r="E89" s="238">
        <f>'ФОТ по ЗП-соц'!AH17*1000</f>
        <v>0</v>
      </c>
      <c r="F89" s="238">
        <f>'ФОТ по ЗП-соц'!AI17*1000</f>
        <v>0</v>
      </c>
      <c r="G89" s="238">
        <f>'ФОТ по ЗП-соц'!AJ17*1000</f>
        <v>0</v>
      </c>
      <c r="H89" s="238">
        <f>'ФОТ по ЗП-соц'!AK17*1000</f>
        <v>0</v>
      </c>
      <c r="I89" s="238">
        <f>'ФОТ по ЗП-соц'!AL17*1000</f>
        <v>0</v>
      </c>
      <c r="J89" s="238">
        <f>'ФОТ по ЗП-соц'!AM17*1000</f>
        <v>0</v>
      </c>
      <c r="K89" s="238">
        <f>'ФОТ по ЗП-соц'!AN17*1000</f>
        <v>0</v>
      </c>
      <c r="L89" s="238">
        <f>'ФОТ по ЗП-соц'!AO17*1000</f>
        <v>0</v>
      </c>
      <c r="M89" s="238">
        <f>'ФОТ по ЗП-соц'!AP17*1000</f>
        <v>0</v>
      </c>
      <c r="N89" s="238"/>
      <c r="O89" s="268">
        <f>'ФОТ по ЗП-соц'!AF17*1000</f>
        <v>1138999.824</v>
      </c>
      <c r="P89" s="238"/>
      <c r="Q89" s="234">
        <f t="shared" si="3"/>
        <v>0</v>
      </c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5">
        <f t="shared" si="41"/>
        <v>0</v>
      </c>
      <c r="BA89" s="233"/>
      <c r="BB89" s="233"/>
      <c r="BC89" s="235">
        <f t="shared" si="42"/>
        <v>0</v>
      </c>
      <c r="BD89" s="233"/>
      <c r="BE89" s="233"/>
      <c r="BF89" s="233"/>
      <c r="BG89" s="235">
        <f t="shared" si="43"/>
        <v>0</v>
      </c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6">
        <f t="shared" si="44"/>
        <v>0</v>
      </c>
      <c r="BS89" s="233"/>
      <c r="BT89" s="233"/>
      <c r="BU89" s="233"/>
      <c r="BV89" s="233"/>
      <c r="BW89" s="233"/>
      <c r="BX89" s="233"/>
      <c r="BY89" s="237">
        <f t="shared" si="14"/>
        <v>1138999.824</v>
      </c>
      <c r="BZ89" s="233">
        <f t="shared" si="45"/>
        <v>0</v>
      </c>
      <c r="CA89" s="233"/>
      <c r="CB89" s="233"/>
      <c r="CC89" s="210" t="s">
        <v>83</v>
      </c>
    </row>
    <row r="90" spans="1:81" ht="18" hidden="1" x14ac:dyDescent="0.3">
      <c r="A90" s="147" t="s">
        <v>55</v>
      </c>
      <c r="B90" s="148" t="s">
        <v>56</v>
      </c>
      <c r="C90" s="232">
        <f t="shared" si="111"/>
        <v>0</v>
      </c>
      <c r="D90" s="238">
        <f>'ФОТ по ЗП-соц'!AG18*1000</f>
        <v>0</v>
      </c>
      <c r="E90" s="238">
        <f>'ФОТ по ЗП-соц'!AH18*1000</f>
        <v>0</v>
      </c>
      <c r="F90" s="238">
        <f>'ФОТ по ЗП-соц'!AI18*1000</f>
        <v>0</v>
      </c>
      <c r="G90" s="238">
        <f>'ФОТ по ЗП-соц'!AJ18*1000</f>
        <v>0</v>
      </c>
      <c r="H90" s="238">
        <f>'ФОТ по ЗП-соц'!AK18*1000</f>
        <v>0</v>
      </c>
      <c r="I90" s="238">
        <f>'ФОТ по ЗП-соц'!AL18*1000</f>
        <v>0</v>
      </c>
      <c r="J90" s="238">
        <f>'ФОТ по ЗП-соц'!AM18*1000</f>
        <v>0</v>
      </c>
      <c r="K90" s="238">
        <f>'ФОТ по ЗП-соц'!AN18*1000</f>
        <v>0</v>
      </c>
      <c r="L90" s="238">
        <f>'ФОТ по ЗП-соц'!AO18*1000</f>
        <v>0</v>
      </c>
      <c r="M90" s="238">
        <f>'ФОТ по ЗП-соц'!AP18*1000</f>
        <v>0</v>
      </c>
      <c r="N90" s="238"/>
      <c r="O90" s="238">
        <f>'ФОТ по ЗП-соц'!AF18*1000</f>
        <v>0</v>
      </c>
      <c r="P90" s="238"/>
      <c r="Q90" s="234">
        <f t="shared" si="3"/>
        <v>0</v>
      </c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5">
        <f t="shared" si="41"/>
        <v>0</v>
      </c>
      <c r="BA90" s="233"/>
      <c r="BB90" s="233"/>
      <c r="BC90" s="235">
        <f t="shared" si="42"/>
        <v>0</v>
      </c>
      <c r="BD90" s="233"/>
      <c r="BE90" s="233"/>
      <c r="BF90" s="233"/>
      <c r="BG90" s="235">
        <f t="shared" si="43"/>
        <v>0</v>
      </c>
      <c r="BH90" s="233"/>
      <c r="BI90" s="233"/>
      <c r="BJ90" s="233"/>
      <c r="BK90" s="233"/>
      <c r="BL90" s="233"/>
      <c r="BM90" s="233"/>
      <c r="BN90" s="233"/>
      <c r="BO90" s="233"/>
      <c r="BP90" s="233"/>
      <c r="BQ90" s="233"/>
      <c r="BR90" s="236">
        <f t="shared" si="44"/>
        <v>0</v>
      </c>
      <c r="BS90" s="233"/>
      <c r="BT90" s="233"/>
      <c r="BU90" s="233"/>
      <c r="BV90" s="233"/>
      <c r="BW90" s="233"/>
      <c r="BX90" s="233"/>
      <c r="BY90" s="237">
        <f t="shared" si="14"/>
        <v>0</v>
      </c>
      <c r="BZ90" s="233">
        <f t="shared" si="45"/>
        <v>0</v>
      </c>
      <c r="CA90" s="233"/>
      <c r="CB90" s="233"/>
      <c r="CC90" s="210" t="s">
        <v>83</v>
      </c>
    </row>
    <row r="91" spans="1:81" ht="30.6" x14ac:dyDescent="0.3">
      <c r="A91" s="149" t="s">
        <v>542</v>
      </c>
      <c r="B91" s="148" t="s">
        <v>57</v>
      </c>
      <c r="C91" s="232">
        <f t="shared" si="111"/>
        <v>0</v>
      </c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>
        <f>'ФОТ по ЗП-соц'!AE19*1000</f>
        <v>0</v>
      </c>
      <c r="O91" s="238"/>
      <c r="P91" s="238"/>
      <c r="Q91" s="234">
        <f t="shared" si="3"/>
        <v>0</v>
      </c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5">
        <f t="shared" si="41"/>
        <v>0</v>
      </c>
      <c r="BA91" s="233"/>
      <c r="BB91" s="233"/>
      <c r="BC91" s="235">
        <f t="shared" si="42"/>
        <v>0</v>
      </c>
      <c r="BD91" s="233"/>
      <c r="BE91" s="233"/>
      <c r="BF91" s="233"/>
      <c r="BG91" s="235">
        <f t="shared" si="43"/>
        <v>0</v>
      </c>
      <c r="BH91" s="233"/>
      <c r="BI91" s="233"/>
      <c r="BJ91" s="233"/>
      <c r="BK91" s="233"/>
      <c r="BL91" s="233"/>
      <c r="BM91" s="233"/>
      <c r="BN91" s="233"/>
      <c r="BO91" s="233"/>
      <c r="BP91" s="233"/>
      <c r="BQ91" s="233"/>
      <c r="BR91" s="236">
        <f t="shared" si="44"/>
        <v>0</v>
      </c>
      <c r="BS91" s="233"/>
      <c r="BT91" s="233"/>
      <c r="BU91" s="233"/>
      <c r="BV91" s="233"/>
      <c r="BW91" s="233"/>
      <c r="BX91" s="233"/>
      <c r="BY91" s="237">
        <f t="shared" si="14"/>
        <v>0</v>
      </c>
      <c r="BZ91" s="233">
        <f t="shared" si="45"/>
        <v>0</v>
      </c>
      <c r="CA91" s="233"/>
      <c r="CB91" s="233"/>
      <c r="CC91" s="210" t="s">
        <v>83</v>
      </c>
    </row>
    <row r="92" spans="1:81" ht="24" customHeight="1" x14ac:dyDescent="0.3">
      <c r="A92" s="147" t="s">
        <v>58</v>
      </c>
      <c r="B92" s="148" t="s">
        <v>59</v>
      </c>
      <c r="C92" s="232">
        <f t="shared" si="111"/>
        <v>5806032.0000000009</v>
      </c>
      <c r="D92" s="238">
        <f>'ФОТ по ЗП-соц'!AG20*1000</f>
        <v>1350240</v>
      </c>
      <c r="E92" s="238">
        <f>'ФОТ по ЗП-соц'!AH20*1000</f>
        <v>0</v>
      </c>
      <c r="F92" s="238">
        <f>'ФОТ по ЗП-соц'!AI20*1000</f>
        <v>0</v>
      </c>
      <c r="G92" s="238">
        <f>'ФОТ по ЗП-соц'!AJ20*1000</f>
        <v>0</v>
      </c>
      <c r="H92" s="238">
        <f>'ФОТ по ЗП-соц'!AK20*1000</f>
        <v>0</v>
      </c>
      <c r="I92" s="238">
        <f>'ФОТ по ЗП-соц'!AL20*1000</f>
        <v>0</v>
      </c>
      <c r="J92" s="238">
        <f>'ФОТ по ЗП-соц'!AM20*1000</f>
        <v>0</v>
      </c>
      <c r="K92" s="238">
        <f>'ФОТ по ЗП-соц'!AN20*1000</f>
        <v>0</v>
      </c>
      <c r="L92" s="238">
        <f>'ФОТ по ЗП-соц'!AO20*1000</f>
        <v>2227896.0000000005</v>
      </c>
      <c r="M92" s="238">
        <f>'ФОТ по ЗП-соц'!AP20*1000</f>
        <v>2227896.0000000005</v>
      </c>
      <c r="N92" s="238"/>
      <c r="O92" s="238">
        <f>'ФОТ по ЗП-соц'!AF20*1000</f>
        <v>0</v>
      </c>
      <c r="P92" s="238"/>
      <c r="Q92" s="234">
        <f t="shared" si="3"/>
        <v>0</v>
      </c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5">
        <f t="shared" si="41"/>
        <v>0</v>
      </c>
      <c r="BA92" s="233"/>
      <c r="BB92" s="233"/>
      <c r="BC92" s="235">
        <f t="shared" si="42"/>
        <v>0</v>
      </c>
      <c r="BD92" s="233"/>
      <c r="BE92" s="233"/>
      <c r="BF92" s="233"/>
      <c r="BG92" s="235">
        <f t="shared" si="43"/>
        <v>0</v>
      </c>
      <c r="BH92" s="233"/>
      <c r="BI92" s="233"/>
      <c r="BJ92" s="233"/>
      <c r="BK92" s="233"/>
      <c r="BL92" s="233"/>
      <c r="BM92" s="233"/>
      <c r="BN92" s="233"/>
      <c r="BO92" s="233"/>
      <c r="BP92" s="233"/>
      <c r="BQ92" s="233"/>
      <c r="BR92" s="236">
        <f t="shared" si="44"/>
        <v>0</v>
      </c>
      <c r="BS92" s="233"/>
      <c r="BT92" s="233"/>
      <c r="BU92" s="233"/>
      <c r="BV92" s="233"/>
      <c r="BW92" s="233"/>
      <c r="BX92" s="233"/>
      <c r="BY92" s="237">
        <f t="shared" si="14"/>
        <v>5806032.0000000009</v>
      </c>
      <c r="BZ92" s="233">
        <f t="shared" si="45"/>
        <v>0</v>
      </c>
      <c r="CA92" s="233"/>
      <c r="CB92" s="233"/>
      <c r="CC92" s="210" t="s">
        <v>83</v>
      </c>
    </row>
    <row r="93" spans="1:81" ht="46.2" customHeight="1" x14ac:dyDescent="0.3">
      <c r="A93" s="147" t="s">
        <v>361</v>
      </c>
      <c r="B93" s="148" t="s">
        <v>60</v>
      </c>
      <c r="C93" s="232">
        <f t="shared" si="111"/>
        <v>2378303.4399999995</v>
      </c>
      <c r="D93" s="238">
        <f>'ФОТ по ЗП-соц'!AG21*1000</f>
        <v>0</v>
      </c>
      <c r="E93" s="238">
        <f>'ФОТ по ЗП-соц'!AH21*1000</f>
        <v>0</v>
      </c>
      <c r="F93" s="238">
        <f>'ФОТ по ЗП-соц'!AI21*1000</f>
        <v>0</v>
      </c>
      <c r="G93" s="238">
        <f>'ФОТ по ЗП-соц'!AJ21*1000</f>
        <v>0</v>
      </c>
      <c r="H93" s="238">
        <f>'ФОТ по ЗП-соц'!AK21*1000</f>
        <v>0</v>
      </c>
      <c r="I93" s="238">
        <f>'ФОТ по ЗП-соц'!AL21*1000</f>
        <v>0</v>
      </c>
      <c r="J93" s="238">
        <f>'ФОТ по ЗП-соц'!AM21*1000</f>
        <v>0</v>
      </c>
      <c r="K93" s="238">
        <f>'ФОТ по ЗП-соц'!AN21*1000</f>
        <v>0</v>
      </c>
      <c r="L93" s="238">
        <f>'ФОТ по ЗП-соц'!AO21*1000</f>
        <v>1550076.7199999997</v>
      </c>
      <c r="M93" s="238">
        <f>('ФОТ по ЗП-соц'!AP21*1000)-BI93</f>
        <v>828226.71999999974</v>
      </c>
      <c r="N93" s="238"/>
      <c r="O93" s="238">
        <f>'ФОТ по ЗП-соц'!AF21*1000</f>
        <v>0</v>
      </c>
      <c r="P93" s="238"/>
      <c r="Q93" s="234">
        <f t="shared" si="3"/>
        <v>0</v>
      </c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5">
        <f t="shared" si="41"/>
        <v>0</v>
      </c>
      <c r="BA93" s="233"/>
      <c r="BB93" s="233"/>
      <c r="BC93" s="235">
        <f t="shared" si="42"/>
        <v>0</v>
      </c>
      <c r="BD93" s="233"/>
      <c r="BE93" s="233"/>
      <c r="BF93" s="233"/>
      <c r="BG93" s="235">
        <f t="shared" si="43"/>
        <v>721850</v>
      </c>
      <c r="BH93" s="233"/>
      <c r="BI93" s="233">
        <v>721850</v>
      </c>
      <c r="BJ93" s="233"/>
      <c r="BK93" s="233"/>
      <c r="BL93" s="233"/>
      <c r="BM93" s="233"/>
      <c r="BN93" s="233"/>
      <c r="BO93" s="233"/>
      <c r="BP93" s="233"/>
      <c r="BQ93" s="233"/>
      <c r="BR93" s="236">
        <f t="shared" si="44"/>
        <v>0</v>
      </c>
      <c r="BS93" s="233"/>
      <c r="BT93" s="233"/>
      <c r="BU93" s="233"/>
      <c r="BV93" s="233"/>
      <c r="BW93" s="233"/>
      <c r="BX93" s="233"/>
      <c r="BY93" s="237">
        <f t="shared" si="14"/>
        <v>3100153.4399999995</v>
      </c>
      <c r="BZ93" s="233">
        <f t="shared" si="45"/>
        <v>0</v>
      </c>
      <c r="CA93" s="233"/>
      <c r="CB93" s="233"/>
      <c r="CC93" s="210" t="s">
        <v>83</v>
      </c>
    </row>
    <row r="94" spans="1:81" ht="43.2" customHeight="1" x14ac:dyDescent="0.3">
      <c r="A94" s="147" t="s">
        <v>362</v>
      </c>
      <c r="B94" s="148" t="s">
        <v>61</v>
      </c>
      <c r="C94" s="232">
        <f t="shared" si="111"/>
        <v>0</v>
      </c>
      <c r="D94" s="238">
        <f>'ФОТ по ЗП-соц'!AG22*1000</f>
        <v>0</v>
      </c>
      <c r="E94" s="238">
        <f>'ФОТ по ЗП-соц'!AH22*1000</f>
        <v>0</v>
      </c>
      <c r="F94" s="238">
        <f>'ФОТ по ЗП-соц'!AI22*1000</f>
        <v>0</v>
      </c>
      <c r="G94" s="238">
        <f>'ФОТ по ЗП-соц'!AJ22*1000</f>
        <v>0</v>
      </c>
      <c r="H94" s="238">
        <f>'ФОТ по ЗП-соц'!AK22*1000</f>
        <v>0</v>
      </c>
      <c r="I94" s="238">
        <f>'ФОТ по ЗП-соц'!AL22*1000</f>
        <v>0</v>
      </c>
      <c r="J94" s="238">
        <f>'ФОТ по ЗП-соц'!AM22*1000</f>
        <v>0</v>
      </c>
      <c r="K94" s="238">
        <f>'ФОТ по ЗП-соц'!AN22*1000</f>
        <v>0</v>
      </c>
      <c r="L94" s="238">
        <f>'ФОТ по ЗП-соц'!AO22*1000</f>
        <v>0</v>
      </c>
      <c r="M94" s="238">
        <f>'ФОТ по ЗП-соц'!AP22*1000</f>
        <v>0</v>
      </c>
      <c r="N94" s="238"/>
      <c r="O94" s="268">
        <f>'ФОТ по ЗП-соц'!AF22*1000</f>
        <v>0</v>
      </c>
      <c r="P94" s="238"/>
      <c r="Q94" s="234">
        <f t="shared" si="3"/>
        <v>0</v>
      </c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5">
        <f t="shared" si="41"/>
        <v>0</v>
      </c>
      <c r="BA94" s="233"/>
      <c r="BB94" s="233"/>
      <c r="BC94" s="235">
        <f t="shared" si="42"/>
        <v>0</v>
      </c>
      <c r="BD94" s="233"/>
      <c r="BE94" s="233"/>
      <c r="BF94" s="233"/>
      <c r="BG94" s="235">
        <f t="shared" si="43"/>
        <v>0</v>
      </c>
      <c r="BH94" s="233"/>
      <c r="BI94" s="233"/>
      <c r="BJ94" s="233"/>
      <c r="BK94" s="233"/>
      <c r="BL94" s="233"/>
      <c r="BM94" s="233"/>
      <c r="BN94" s="233"/>
      <c r="BO94" s="233"/>
      <c r="BP94" s="233"/>
      <c r="BQ94" s="233"/>
      <c r="BR94" s="236">
        <f t="shared" si="44"/>
        <v>0</v>
      </c>
      <c r="BS94" s="233"/>
      <c r="BT94" s="233"/>
      <c r="BU94" s="233"/>
      <c r="BV94" s="233"/>
      <c r="BW94" s="233"/>
      <c r="BX94" s="233"/>
      <c r="BY94" s="237">
        <f t="shared" si="14"/>
        <v>0</v>
      </c>
      <c r="BZ94" s="233">
        <f t="shared" si="45"/>
        <v>0</v>
      </c>
      <c r="CA94" s="233"/>
      <c r="CB94" s="233"/>
      <c r="CC94" s="210" t="s">
        <v>83</v>
      </c>
    </row>
    <row r="95" spans="1:81" ht="18" x14ac:dyDescent="0.3">
      <c r="A95" s="147" t="s">
        <v>363</v>
      </c>
      <c r="B95" s="148" t="s">
        <v>62</v>
      </c>
      <c r="C95" s="232">
        <f t="shared" si="111"/>
        <v>0</v>
      </c>
      <c r="D95" s="238">
        <f>'ФОТ по ЗП-соц'!AG23*1000</f>
        <v>0</v>
      </c>
      <c r="E95" s="238">
        <f>'ФОТ по ЗП-соц'!AH23*1000</f>
        <v>0</v>
      </c>
      <c r="F95" s="238">
        <f>'ФОТ по ЗП-соц'!AI23*1000</f>
        <v>0</v>
      </c>
      <c r="G95" s="238">
        <f>'ФОТ по ЗП-соц'!AJ23*1000</f>
        <v>0</v>
      </c>
      <c r="H95" s="238">
        <f>'ФОТ по ЗП-соц'!AK23*1000</f>
        <v>0</v>
      </c>
      <c r="I95" s="238">
        <f>'ФОТ по ЗП-соц'!AL23*1000</f>
        <v>0</v>
      </c>
      <c r="J95" s="238">
        <f>'ФОТ по ЗП-соц'!AM23*1000</f>
        <v>0</v>
      </c>
      <c r="K95" s="238">
        <f>'ФОТ по ЗП-соц'!AN23*1000</f>
        <v>0</v>
      </c>
      <c r="L95" s="238">
        <f>'ФОТ по ЗП-соц'!AO23*1000</f>
        <v>0</v>
      </c>
      <c r="M95" s="238">
        <f>'ФОТ по ЗП-соц'!AP23*1000</f>
        <v>0</v>
      </c>
      <c r="N95" s="238"/>
      <c r="O95" s="238">
        <f>'ФОТ по ЗП-соц'!AF23*1000</f>
        <v>0</v>
      </c>
      <c r="P95" s="238"/>
      <c r="Q95" s="234">
        <f t="shared" si="3"/>
        <v>0</v>
      </c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5">
        <f t="shared" si="41"/>
        <v>0</v>
      </c>
      <c r="BA95" s="233"/>
      <c r="BB95" s="233"/>
      <c r="BC95" s="235">
        <f t="shared" si="42"/>
        <v>0</v>
      </c>
      <c r="BD95" s="233"/>
      <c r="BE95" s="233"/>
      <c r="BF95" s="233"/>
      <c r="BG95" s="235">
        <f t="shared" si="43"/>
        <v>0</v>
      </c>
      <c r="BH95" s="233"/>
      <c r="BI95" s="233"/>
      <c r="BJ95" s="233"/>
      <c r="BK95" s="233"/>
      <c r="BL95" s="233"/>
      <c r="BM95" s="233"/>
      <c r="BN95" s="233"/>
      <c r="BO95" s="233"/>
      <c r="BP95" s="233"/>
      <c r="BQ95" s="233"/>
      <c r="BR95" s="236">
        <f t="shared" si="44"/>
        <v>0</v>
      </c>
      <c r="BS95" s="233"/>
      <c r="BT95" s="233"/>
      <c r="BU95" s="233"/>
      <c r="BV95" s="233"/>
      <c r="BW95" s="233"/>
      <c r="BX95" s="233"/>
      <c r="BY95" s="237">
        <f t="shared" si="14"/>
        <v>0</v>
      </c>
      <c r="BZ95" s="233">
        <f t="shared" si="45"/>
        <v>0</v>
      </c>
      <c r="CA95" s="233"/>
      <c r="CB95" s="233"/>
      <c r="CC95" s="210" t="s">
        <v>83</v>
      </c>
    </row>
    <row r="96" spans="1:81" ht="18" x14ac:dyDescent="0.3">
      <c r="A96" s="147" t="s">
        <v>364</v>
      </c>
      <c r="B96" s="148" t="s">
        <v>365</v>
      </c>
      <c r="C96" s="232">
        <f t="shared" si="111"/>
        <v>0</v>
      </c>
      <c r="D96" s="238">
        <f>'ФОТ по ЗП-соц'!AG24*1000</f>
        <v>0</v>
      </c>
      <c r="E96" s="238">
        <f>'ФОТ по ЗП-соц'!AH24*1000</f>
        <v>0</v>
      </c>
      <c r="F96" s="238">
        <f>'ФОТ по ЗП-соц'!AI24*1000</f>
        <v>0</v>
      </c>
      <c r="G96" s="238">
        <f>'ФОТ по ЗП-соц'!AJ24*1000</f>
        <v>0</v>
      </c>
      <c r="H96" s="238">
        <f>'ФОТ по ЗП-соц'!AK24*1000</f>
        <v>0</v>
      </c>
      <c r="I96" s="238">
        <f>'ФОТ по ЗП-соц'!AL24*1000</f>
        <v>0</v>
      </c>
      <c r="J96" s="238">
        <f>'ФОТ по ЗП-соц'!AM24*1000</f>
        <v>0</v>
      </c>
      <c r="K96" s="238">
        <f>'ФОТ по ЗП-соц'!AN24*1000</f>
        <v>0</v>
      </c>
      <c r="L96" s="238">
        <f>'ФОТ по ЗП-соц'!AO24*1000</f>
        <v>0</v>
      </c>
      <c r="M96" s="238">
        <f>'ФОТ по ЗП-соц'!AP24*1000</f>
        <v>0</v>
      </c>
      <c r="N96" s="238"/>
      <c r="O96" s="238">
        <f>'ФОТ по ЗП-соц'!AF24*1000</f>
        <v>0</v>
      </c>
      <c r="P96" s="238"/>
      <c r="Q96" s="234">
        <f t="shared" si="3"/>
        <v>0</v>
      </c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5">
        <f t="shared" si="41"/>
        <v>0</v>
      </c>
      <c r="BA96" s="233"/>
      <c r="BB96" s="233"/>
      <c r="BC96" s="235">
        <f t="shared" si="42"/>
        <v>0</v>
      </c>
      <c r="BD96" s="233"/>
      <c r="BE96" s="233"/>
      <c r="BF96" s="233"/>
      <c r="BG96" s="235">
        <f t="shared" si="43"/>
        <v>0</v>
      </c>
      <c r="BH96" s="233"/>
      <c r="BI96" s="233"/>
      <c r="BJ96" s="233"/>
      <c r="BK96" s="233"/>
      <c r="BL96" s="233"/>
      <c r="BM96" s="233"/>
      <c r="BN96" s="233"/>
      <c r="BO96" s="233"/>
      <c r="BP96" s="233"/>
      <c r="BQ96" s="233"/>
      <c r="BR96" s="236">
        <f t="shared" si="44"/>
        <v>0</v>
      </c>
      <c r="BS96" s="233"/>
      <c r="BT96" s="233"/>
      <c r="BU96" s="233"/>
      <c r="BV96" s="233"/>
      <c r="BW96" s="233"/>
      <c r="BX96" s="233"/>
      <c r="BY96" s="237">
        <f t="shared" si="14"/>
        <v>0</v>
      </c>
      <c r="BZ96" s="233">
        <f t="shared" si="45"/>
        <v>0</v>
      </c>
      <c r="CA96" s="233"/>
      <c r="CB96" s="233"/>
      <c r="CC96" s="210" t="s">
        <v>83</v>
      </c>
    </row>
    <row r="97" spans="1:81" ht="18" hidden="1" x14ac:dyDescent="0.3">
      <c r="A97" s="147" t="s">
        <v>366</v>
      </c>
      <c r="B97" s="148" t="s">
        <v>367</v>
      </c>
      <c r="C97" s="232">
        <f t="shared" si="111"/>
        <v>0</v>
      </c>
      <c r="D97" s="238">
        <f>'ФОТ по ЗП-соц'!AG25*1000</f>
        <v>0</v>
      </c>
      <c r="E97" s="238">
        <f>'ФОТ по ЗП-соц'!AH25*1000</f>
        <v>0</v>
      </c>
      <c r="F97" s="238">
        <f>'ФОТ по ЗП-соц'!AI25*1000</f>
        <v>0</v>
      </c>
      <c r="G97" s="238">
        <f>'ФОТ по ЗП-соц'!AJ25*1000</f>
        <v>0</v>
      </c>
      <c r="H97" s="238">
        <f>'ФОТ по ЗП-соц'!AK25*1000</f>
        <v>0</v>
      </c>
      <c r="I97" s="238">
        <f>'ФОТ по ЗП-соц'!AL25*1000</f>
        <v>0</v>
      </c>
      <c r="J97" s="238">
        <f>'ФОТ по ЗП-соц'!AM25*1000</f>
        <v>0</v>
      </c>
      <c r="K97" s="238">
        <f>'ФОТ по ЗП-соц'!AN25*1000</f>
        <v>0</v>
      </c>
      <c r="L97" s="238">
        <f>'ФОТ по ЗП-соц'!AO25*1000</f>
        <v>0</v>
      </c>
      <c r="M97" s="238">
        <f>'ФОТ по ЗП-соц'!AP25*1000</f>
        <v>0</v>
      </c>
      <c r="N97" s="238"/>
      <c r="O97" s="238">
        <f>'ФОТ по ЗП-соц'!AF25*1000</f>
        <v>0</v>
      </c>
      <c r="P97" s="238"/>
      <c r="Q97" s="234">
        <f t="shared" si="3"/>
        <v>0</v>
      </c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5">
        <f t="shared" si="41"/>
        <v>0</v>
      </c>
      <c r="BA97" s="233"/>
      <c r="BB97" s="233"/>
      <c r="BC97" s="235">
        <f t="shared" si="42"/>
        <v>0</v>
      </c>
      <c r="BD97" s="233"/>
      <c r="BE97" s="233"/>
      <c r="BF97" s="233"/>
      <c r="BG97" s="235">
        <f t="shared" si="43"/>
        <v>0</v>
      </c>
      <c r="BH97" s="233"/>
      <c r="BI97" s="233"/>
      <c r="BJ97" s="233"/>
      <c r="BK97" s="233"/>
      <c r="BL97" s="233"/>
      <c r="BM97" s="233"/>
      <c r="BN97" s="233"/>
      <c r="BO97" s="233"/>
      <c r="BP97" s="233"/>
      <c r="BQ97" s="233"/>
      <c r="BR97" s="236">
        <f t="shared" si="44"/>
        <v>0</v>
      </c>
      <c r="BS97" s="233"/>
      <c r="BT97" s="233"/>
      <c r="BU97" s="233"/>
      <c r="BV97" s="233"/>
      <c r="BW97" s="233"/>
      <c r="BX97" s="233"/>
      <c r="BY97" s="237">
        <f t="shared" si="14"/>
        <v>0</v>
      </c>
      <c r="BZ97" s="233">
        <f t="shared" si="45"/>
        <v>0</v>
      </c>
      <c r="CA97" s="233"/>
      <c r="CB97" s="233"/>
      <c r="CC97" s="210" t="s">
        <v>83</v>
      </c>
    </row>
    <row r="98" spans="1:81" ht="24" customHeight="1" x14ac:dyDescent="0.3">
      <c r="A98" s="147" t="s">
        <v>368</v>
      </c>
      <c r="B98" s="148" t="s">
        <v>369</v>
      </c>
      <c r="C98" s="232">
        <f t="shared" si="111"/>
        <v>0</v>
      </c>
      <c r="D98" s="238">
        <f>'ФОТ по ЗП-соц'!AG26*1000</f>
        <v>0</v>
      </c>
      <c r="E98" s="238">
        <f>'ФОТ по ЗП-соц'!AH26*1000</f>
        <v>0</v>
      </c>
      <c r="F98" s="238">
        <f>'ФОТ по ЗП-соц'!AI26*1000</f>
        <v>0</v>
      </c>
      <c r="G98" s="238">
        <f>'ФОТ по ЗП-соц'!AJ26*1000</f>
        <v>0</v>
      </c>
      <c r="H98" s="238">
        <f>'ФОТ по ЗП-соц'!AK26*1000</f>
        <v>0</v>
      </c>
      <c r="I98" s="238">
        <f>'ФОТ по ЗП-соц'!AL26*1000</f>
        <v>0</v>
      </c>
      <c r="J98" s="238">
        <f>'ФОТ по ЗП-соц'!AM26*1000</f>
        <v>0</v>
      </c>
      <c r="K98" s="238">
        <f>'ФОТ по ЗП-соц'!AN26*1000</f>
        <v>0</v>
      </c>
      <c r="L98" s="238">
        <f>'ФОТ по ЗП-соц'!AO26*1000</f>
        <v>0</v>
      </c>
      <c r="M98" s="238">
        <f>'ФОТ по ЗП-соц'!AP26*1000</f>
        <v>0</v>
      </c>
      <c r="N98" s="238"/>
      <c r="O98" s="238">
        <f>'ФОТ по ЗП-соц'!AF26*1000</f>
        <v>0</v>
      </c>
      <c r="P98" s="238"/>
      <c r="Q98" s="234">
        <f t="shared" si="3"/>
        <v>0</v>
      </c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235">
        <f t="shared" si="41"/>
        <v>0</v>
      </c>
      <c r="BA98" s="233"/>
      <c r="BB98" s="233"/>
      <c r="BC98" s="235">
        <f t="shared" si="42"/>
        <v>0</v>
      </c>
      <c r="BD98" s="233"/>
      <c r="BE98" s="233"/>
      <c r="BF98" s="233"/>
      <c r="BG98" s="235">
        <f t="shared" si="43"/>
        <v>0</v>
      </c>
      <c r="BH98" s="233"/>
      <c r="BI98" s="233"/>
      <c r="BJ98" s="233"/>
      <c r="BK98" s="233"/>
      <c r="BL98" s="233"/>
      <c r="BM98" s="233"/>
      <c r="BN98" s="233"/>
      <c r="BO98" s="233"/>
      <c r="BP98" s="233"/>
      <c r="BQ98" s="233"/>
      <c r="BR98" s="236">
        <f t="shared" si="44"/>
        <v>0</v>
      </c>
      <c r="BS98" s="233"/>
      <c r="BT98" s="233"/>
      <c r="BU98" s="233"/>
      <c r="BV98" s="233"/>
      <c r="BW98" s="233"/>
      <c r="BX98" s="233"/>
      <c r="BY98" s="237">
        <f t="shared" si="14"/>
        <v>0</v>
      </c>
      <c r="BZ98" s="233">
        <f t="shared" si="45"/>
        <v>0</v>
      </c>
      <c r="CA98" s="233"/>
      <c r="CB98" s="233"/>
      <c r="CC98" s="210" t="s">
        <v>83</v>
      </c>
    </row>
    <row r="99" spans="1:81" ht="46.95" customHeight="1" x14ac:dyDescent="0.3">
      <c r="A99" s="145" t="s">
        <v>370</v>
      </c>
      <c r="B99" s="150" t="s">
        <v>371</v>
      </c>
      <c r="C99" s="227">
        <f t="shared" si="111"/>
        <v>0</v>
      </c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9">
        <f t="shared" ref="Q99:Q153" si="122">SUM(R99:AY99)</f>
        <v>0</v>
      </c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30">
        <f t="shared" si="41"/>
        <v>0</v>
      </c>
      <c r="BA99" s="228"/>
      <c r="BB99" s="228"/>
      <c r="BC99" s="230">
        <f t="shared" si="42"/>
        <v>0</v>
      </c>
      <c r="BD99" s="228"/>
      <c r="BE99" s="228"/>
      <c r="BF99" s="228"/>
      <c r="BG99" s="230">
        <f t="shared" si="43"/>
        <v>0</v>
      </c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31">
        <f t="shared" si="44"/>
        <v>0</v>
      </c>
      <c r="BS99" s="228"/>
      <c r="BT99" s="228"/>
      <c r="BU99" s="228"/>
      <c r="BV99" s="228"/>
      <c r="BW99" s="228"/>
      <c r="BX99" s="228"/>
      <c r="BY99" s="239">
        <f t="shared" si="14"/>
        <v>0</v>
      </c>
      <c r="BZ99" s="228">
        <f t="shared" si="45"/>
        <v>0</v>
      </c>
      <c r="CA99" s="228"/>
      <c r="CB99" s="228"/>
      <c r="CC99" s="210" t="s">
        <v>83</v>
      </c>
    </row>
    <row r="100" spans="1:81" ht="18" x14ac:dyDescent="0.3">
      <c r="A100" s="145" t="s">
        <v>372</v>
      </c>
      <c r="B100" s="150" t="s">
        <v>373</v>
      </c>
      <c r="C100" s="227">
        <f t="shared" si="111"/>
        <v>3725610.02</v>
      </c>
      <c r="D100" s="228">
        <f>ROUND(D76*0.302,2)</f>
        <v>525552.48</v>
      </c>
      <c r="E100" s="228">
        <f t="shared" ref="E100:O100" si="123">ROUND(E76*0.302,2)</f>
        <v>0</v>
      </c>
      <c r="F100" s="228">
        <f t="shared" si="123"/>
        <v>0</v>
      </c>
      <c r="G100" s="228">
        <f t="shared" si="123"/>
        <v>0</v>
      </c>
      <c r="H100" s="228">
        <f t="shared" si="123"/>
        <v>0</v>
      </c>
      <c r="I100" s="228">
        <f t="shared" si="123"/>
        <v>0</v>
      </c>
      <c r="J100" s="228">
        <f t="shared" si="123"/>
        <v>0</v>
      </c>
      <c r="K100" s="228">
        <f t="shared" si="123"/>
        <v>0</v>
      </c>
      <c r="L100" s="228">
        <f t="shared" si="123"/>
        <v>1482075.15</v>
      </c>
      <c r="M100" s="228">
        <f t="shared" si="123"/>
        <v>1259365.25</v>
      </c>
      <c r="N100" s="228">
        <f t="shared" si="123"/>
        <v>0</v>
      </c>
      <c r="O100" s="228">
        <f t="shared" si="123"/>
        <v>458617.14</v>
      </c>
      <c r="P100" s="228"/>
      <c r="Q100" s="229">
        <f t="shared" si="122"/>
        <v>0</v>
      </c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30">
        <f t="shared" si="41"/>
        <v>0</v>
      </c>
      <c r="BA100" s="228"/>
      <c r="BB100" s="228"/>
      <c r="BC100" s="230">
        <f t="shared" si="42"/>
        <v>0</v>
      </c>
      <c r="BD100" s="228"/>
      <c r="BE100" s="228"/>
      <c r="BF100" s="228"/>
      <c r="BG100" s="230">
        <f t="shared" si="43"/>
        <v>217998.7</v>
      </c>
      <c r="BH100" s="228"/>
      <c r="BI100" s="228">
        <f t="shared" ref="BI100" si="124">ROUND(BI76*0.302,2)</f>
        <v>217998.7</v>
      </c>
      <c r="BJ100" s="228"/>
      <c r="BK100" s="228"/>
      <c r="BL100" s="228"/>
      <c r="BM100" s="228"/>
      <c r="BN100" s="228"/>
      <c r="BO100" s="228"/>
      <c r="BP100" s="228"/>
      <c r="BQ100" s="228"/>
      <c r="BR100" s="231">
        <f t="shared" si="44"/>
        <v>0</v>
      </c>
      <c r="BS100" s="228"/>
      <c r="BT100" s="228"/>
      <c r="BU100" s="228"/>
      <c r="BV100" s="228"/>
      <c r="BW100" s="228"/>
      <c r="BX100" s="228"/>
      <c r="BY100" s="239">
        <f t="shared" ref="BY100:BY153" si="125">SUM(C100,Q100,AZ100,BC100,BG100)</f>
        <v>3943608.72</v>
      </c>
      <c r="BZ100" s="228">
        <f t="shared" ref="BZ100:BZ153" si="126">SUM(CA100:CB100)</f>
        <v>0</v>
      </c>
      <c r="CA100" s="228"/>
      <c r="CB100" s="228"/>
      <c r="CC100" s="210" t="s">
        <v>83</v>
      </c>
    </row>
    <row r="101" spans="1:81" ht="36" hidden="1" x14ac:dyDescent="0.3">
      <c r="A101" s="145" t="s">
        <v>374</v>
      </c>
      <c r="B101" s="150" t="s">
        <v>375</v>
      </c>
      <c r="C101" s="227">
        <f t="shared" si="111"/>
        <v>0</v>
      </c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9">
        <f t="shared" si="122"/>
        <v>0</v>
      </c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30">
        <f t="shared" si="41"/>
        <v>0</v>
      </c>
      <c r="BA101" s="228"/>
      <c r="BB101" s="228"/>
      <c r="BC101" s="230">
        <f t="shared" si="42"/>
        <v>0</v>
      </c>
      <c r="BD101" s="228"/>
      <c r="BE101" s="228"/>
      <c r="BF101" s="228"/>
      <c r="BG101" s="230">
        <f t="shared" si="43"/>
        <v>0</v>
      </c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31">
        <f t="shared" si="44"/>
        <v>0</v>
      </c>
      <c r="BS101" s="228"/>
      <c r="BT101" s="228"/>
      <c r="BU101" s="228"/>
      <c r="BV101" s="228"/>
      <c r="BW101" s="228"/>
      <c r="BX101" s="228"/>
      <c r="BY101" s="239">
        <f t="shared" si="125"/>
        <v>0</v>
      </c>
      <c r="BZ101" s="228">
        <f t="shared" si="126"/>
        <v>0</v>
      </c>
      <c r="CA101" s="228"/>
      <c r="CB101" s="228"/>
      <c r="CC101" s="210" t="s">
        <v>83</v>
      </c>
    </row>
    <row r="102" spans="1:81" ht="18" x14ac:dyDescent="0.3">
      <c r="A102" s="145" t="s">
        <v>586</v>
      </c>
      <c r="B102" s="150"/>
      <c r="C102" s="227">
        <f t="shared" si="111"/>
        <v>0</v>
      </c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9">
        <f t="shared" si="122"/>
        <v>7456.02</v>
      </c>
      <c r="R102" s="228"/>
      <c r="S102" s="228"/>
      <c r="T102" s="228"/>
      <c r="U102" s="228"/>
      <c r="V102" s="228"/>
      <c r="W102" s="228"/>
      <c r="X102" s="228"/>
      <c r="Y102" s="228"/>
      <c r="Z102" s="228">
        <v>7456.02</v>
      </c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30">
        <f t="shared" ref="AZ102:AZ153" si="127">SUM(BA102:BB102)</f>
        <v>0</v>
      </c>
      <c r="BA102" s="228"/>
      <c r="BB102" s="228"/>
      <c r="BC102" s="230">
        <f t="shared" ref="BC102:BC153" si="128">SUM(BD102:BF102)</f>
        <v>0</v>
      </c>
      <c r="BD102" s="228"/>
      <c r="BE102" s="228"/>
      <c r="BF102" s="228"/>
      <c r="BG102" s="230">
        <f t="shared" ref="BG102:BG153" si="129">SUM(BI102:BR102,BV102:BX102)</f>
        <v>0</v>
      </c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31">
        <f t="shared" ref="BR102:BR153" si="130">SUM(BS102:BU102)</f>
        <v>0</v>
      </c>
      <c r="BS102" s="228"/>
      <c r="BT102" s="228"/>
      <c r="BU102" s="228"/>
      <c r="BV102" s="228"/>
      <c r="BW102" s="228"/>
      <c r="BX102" s="228"/>
      <c r="BY102" s="239">
        <f t="shared" si="125"/>
        <v>7456.02</v>
      </c>
      <c r="BZ102" s="228">
        <f t="shared" si="126"/>
        <v>0</v>
      </c>
      <c r="CA102" s="228"/>
      <c r="CB102" s="228"/>
      <c r="CC102" s="210" t="s">
        <v>83</v>
      </c>
    </row>
    <row r="103" spans="1:81" ht="34.799999999999997" x14ac:dyDescent="0.3">
      <c r="A103" s="256" t="s">
        <v>567</v>
      </c>
      <c r="B103" s="255" t="s">
        <v>568</v>
      </c>
      <c r="C103" s="196">
        <f t="shared" si="111"/>
        <v>0</v>
      </c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5">
        <f t="shared" si="122"/>
        <v>0</v>
      </c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02">
        <f t="shared" si="127"/>
        <v>0</v>
      </c>
      <c r="BA103" s="226"/>
      <c r="BB103" s="226"/>
      <c r="BC103" s="202">
        <f t="shared" si="128"/>
        <v>0</v>
      </c>
      <c r="BD103" s="226"/>
      <c r="BE103" s="226"/>
      <c r="BF103" s="226"/>
      <c r="BG103" s="202">
        <f t="shared" si="129"/>
        <v>0</v>
      </c>
      <c r="BH103" s="226"/>
      <c r="BI103" s="226"/>
      <c r="BJ103" s="226"/>
      <c r="BK103" s="226"/>
      <c r="BL103" s="226"/>
      <c r="BM103" s="226"/>
      <c r="BN103" s="226"/>
      <c r="BO103" s="226"/>
      <c r="BP103" s="226"/>
      <c r="BQ103" s="226"/>
      <c r="BR103" s="205">
        <f t="shared" si="130"/>
        <v>0</v>
      </c>
      <c r="BS103" s="226"/>
      <c r="BT103" s="226"/>
      <c r="BU103" s="226"/>
      <c r="BV103" s="226"/>
      <c r="BW103" s="226"/>
      <c r="BX103" s="226"/>
      <c r="BY103" s="202">
        <f t="shared" si="125"/>
        <v>0</v>
      </c>
      <c r="BZ103" s="226">
        <f t="shared" si="126"/>
        <v>0</v>
      </c>
      <c r="CA103" s="226"/>
      <c r="CB103" s="226"/>
      <c r="CC103" s="210" t="s">
        <v>83</v>
      </c>
    </row>
    <row r="104" spans="1:81" ht="34.799999999999997" x14ac:dyDescent="0.3">
      <c r="A104" s="256" t="s">
        <v>569</v>
      </c>
      <c r="B104" s="255" t="s">
        <v>570</v>
      </c>
      <c r="C104" s="196">
        <f t="shared" si="111"/>
        <v>66581</v>
      </c>
      <c r="D104" s="226">
        <f>SUM(D105:D107)</f>
        <v>0</v>
      </c>
      <c r="E104" s="226">
        <f t="shared" ref="E104:P104" si="131">SUM(E105:E107)</f>
        <v>0</v>
      </c>
      <c r="F104" s="226">
        <f t="shared" si="131"/>
        <v>0</v>
      </c>
      <c r="G104" s="226">
        <f t="shared" si="131"/>
        <v>0</v>
      </c>
      <c r="H104" s="226">
        <f t="shared" si="131"/>
        <v>0</v>
      </c>
      <c r="I104" s="226">
        <f t="shared" si="131"/>
        <v>0</v>
      </c>
      <c r="J104" s="226">
        <f t="shared" si="131"/>
        <v>0</v>
      </c>
      <c r="K104" s="226">
        <f t="shared" si="131"/>
        <v>0</v>
      </c>
      <c r="L104" s="226">
        <f t="shared" si="131"/>
        <v>0</v>
      </c>
      <c r="M104" s="226">
        <f t="shared" si="131"/>
        <v>0</v>
      </c>
      <c r="N104" s="226">
        <f t="shared" si="131"/>
        <v>0</v>
      </c>
      <c r="O104" s="226">
        <f t="shared" si="131"/>
        <v>0</v>
      </c>
      <c r="P104" s="226">
        <f t="shared" si="131"/>
        <v>66581</v>
      </c>
      <c r="Q104" s="225">
        <f t="shared" si="122"/>
        <v>0</v>
      </c>
      <c r="R104" s="226">
        <f t="shared" ref="R104" si="132">SUM(R105:R107)</f>
        <v>0</v>
      </c>
      <c r="S104" s="226">
        <f t="shared" ref="S104" si="133">SUM(S105:S107)</f>
        <v>0</v>
      </c>
      <c r="T104" s="226">
        <f t="shared" ref="T104" si="134">SUM(T105:T107)</f>
        <v>0</v>
      </c>
      <c r="U104" s="226">
        <f t="shared" ref="U104" si="135">SUM(U105:U107)</f>
        <v>0</v>
      </c>
      <c r="V104" s="226">
        <f t="shared" ref="V104" si="136">SUM(V105:V107)</f>
        <v>0</v>
      </c>
      <c r="W104" s="226">
        <f t="shared" ref="W104" si="137">SUM(W105:W107)</f>
        <v>0</v>
      </c>
      <c r="X104" s="226">
        <f t="shared" ref="X104" si="138">SUM(X105:X107)</f>
        <v>0</v>
      </c>
      <c r="Y104" s="226">
        <f t="shared" ref="Y104" si="139">SUM(Y105:Y107)</f>
        <v>0</v>
      </c>
      <c r="Z104" s="226">
        <f t="shared" ref="Z104" si="140">SUM(Z105:Z107)</f>
        <v>0</v>
      </c>
      <c r="AA104" s="226">
        <f t="shared" ref="AA104" si="141">SUM(AA105:AA107)</f>
        <v>0</v>
      </c>
      <c r="AB104" s="226">
        <f t="shared" ref="AB104" si="142">SUM(AB105:AB107)</f>
        <v>0</v>
      </c>
      <c r="AC104" s="226">
        <f t="shared" ref="AC104" si="143">SUM(AC105:AC107)</f>
        <v>0</v>
      </c>
      <c r="AD104" s="226">
        <f t="shared" ref="AD104" si="144">SUM(AD105:AD107)</f>
        <v>0</v>
      </c>
      <c r="AE104" s="226">
        <f t="shared" ref="AE104" si="145">SUM(AE105:AE107)</f>
        <v>0</v>
      </c>
      <c r="AF104" s="226">
        <f t="shared" ref="AF104" si="146">SUM(AF105:AF107)</f>
        <v>0</v>
      </c>
      <c r="AG104" s="226">
        <f t="shared" ref="AG104" si="147">SUM(AG105:AG107)</f>
        <v>0</v>
      </c>
      <c r="AH104" s="226">
        <f t="shared" ref="AH104" si="148">SUM(AH105:AH107)</f>
        <v>0</v>
      </c>
      <c r="AI104" s="226">
        <f t="shared" ref="AI104" si="149">SUM(AI105:AI107)</f>
        <v>0</v>
      </c>
      <c r="AJ104" s="226">
        <f t="shared" ref="AJ104" si="150">SUM(AJ105:AJ107)</f>
        <v>0</v>
      </c>
      <c r="AK104" s="226">
        <f t="shared" ref="AK104" si="151">SUM(AK105:AK107)</f>
        <v>0</v>
      </c>
      <c r="AL104" s="226">
        <f t="shared" ref="AL104" si="152">SUM(AL105:AL107)</f>
        <v>0</v>
      </c>
      <c r="AM104" s="226">
        <f t="shared" ref="AM104" si="153">SUM(AM105:AM107)</f>
        <v>0</v>
      </c>
      <c r="AN104" s="226">
        <f t="shared" ref="AN104" si="154">SUM(AN105:AN107)</f>
        <v>0</v>
      </c>
      <c r="AO104" s="226">
        <f t="shared" ref="AO104" si="155">SUM(AO105:AO107)</f>
        <v>0</v>
      </c>
      <c r="AP104" s="226">
        <f t="shared" ref="AP104" si="156">SUM(AP105:AP107)</f>
        <v>0</v>
      </c>
      <c r="AQ104" s="226">
        <f t="shared" ref="AQ104" si="157">SUM(AQ105:AQ107)</f>
        <v>0</v>
      </c>
      <c r="AR104" s="226">
        <f t="shared" ref="AR104" si="158">SUM(AR105:AR107)</f>
        <v>0</v>
      </c>
      <c r="AS104" s="226">
        <f t="shared" ref="AS104" si="159">SUM(AS105:AS107)</f>
        <v>0</v>
      </c>
      <c r="AT104" s="226">
        <f t="shared" ref="AT104" si="160">SUM(AT105:AT107)</f>
        <v>0</v>
      </c>
      <c r="AU104" s="226">
        <f t="shared" ref="AU104" si="161">SUM(AU105:AU107)</f>
        <v>0</v>
      </c>
      <c r="AV104" s="226">
        <f t="shared" ref="AV104" si="162">SUM(AV105:AV107)</f>
        <v>0</v>
      </c>
      <c r="AW104" s="226">
        <f t="shared" ref="AW104" si="163">SUM(AW105:AW107)</f>
        <v>0</v>
      </c>
      <c r="AX104" s="226">
        <f t="shared" ref="AX104" si="164">SUM(AX105:AX107)</f>
        <v>0</v>
      </c>
      <c r="AY104" s="226">
        <f t="shared" ref="AY104" si="165">SUM(AY105:AY107)</f>
        <v>0</v>
      </c>
      <c r="AZ104" s="202">
        <f t="shared" si="127"/>
        <v>0</v>
      </c>
      <c r="BA104" s="226">
        <f t="shared" ref="BA104" si="166">SUM(BA105:BA107)</f>
        <v>0</v>
      </c>
      <c r="BB104" s="226">
        <f t="shared" ref="BB104" si="167">SUM(BB105:BB107)</f>
        <v>0</v>
      </c>
      <c r="BC104" s="202">
        <f t="shared" si="128"/>
        <v>0</v>
      </c>
      <c r="BD104" s="226">
        <f t="shared" ref="BD104" si="168">SUM(BD105:BD107)</f>
        <v>0</v>
      </c>
      <c r="BE104" s="226">
        <f t="shared" ref="BE104" si="169">SUM(BE105:BE107)</f>
        <v>0</v>
      </c>
      <c r="BF104" s="226">
        <f t="shared" ref="BF104" si="170">SUM(BF105:BF107)</f>
        <v>0</v>
      </c>
      <c r="BG104" s="202">
        <f t="shared" si="129"/>
        <v>138000</v>
      </c>
      <c r="BH104" s="226">
        <f t="shared" ref="BH104:BI104" si="171">SUM(BH105:BH107)</f>
        <v>0</v>
      </c>
      <c r="BI104" s="226">
        <f t="shared" si="171"/>
        <v>0</v>
      </c>
      <c r="BJ104" s="226">
        <f t="shared" ref="BJ104" si="172">SUM(BJ105:BJ107)</f>
        <v>0</v>
      </c>
      <c r="BK104" s="226">
        <f t="shared" ref="BK104" si="173">SUM(BK105:BK107)</f>
        <v>0</v>
      </c>
      <c r="BL104" s="226">
        <f t="shared" ref="BL104" si="174">SUM(BL105:BL107)</f>
        <v>0</v>
      </c>
      <c r="BM104" s="226">
        <f t="shared" ref="BM104" si="175">SUM(BM105:BM107)</f>
        <v>0</v>
      </c>
      <c r="BN104" s="226">
        <f t="shared" ref="BN104" si="176">SUM(BN105:BN107)</f>
        <v>0</v>
      </c>
      <c r="BO104" s="226">
        <f t="shared" ref="BO104" si="177">SUM(BO105:BO107)</f>
        <v>0</v>
      </c>
      <c r="BP104" s="226">
        <f t="shared" ref="BP104" si="178">SUM(BP105:BP107)</f>
        <v>0</v>
      </c>
      <c r="BQ104" s="226">
        <f t="shared" ref="BQ104" si="179">SUM(BQ105:BQ107)</f>
        <v>0</v>
      </c>
      <c r="BR104" s="205">
        <f t="shared" si="130"/>
        <v>138000</v>
      </c>
      <c r="BS104" s="226">
        <f t="shared" ref="BS104" si="180">SUM(BS105:BS107)</f>
        <v>138000</v>
      </c>
      <c r="BT104" s="226">
        <f t="shared" ref="BT104" si="181">SUM(BT105:BT107)</f>
        <v>0</v>
      </c>
      <c r="BU104" s="226">
        <f t="shared" ref="BU104" si="182">SUM(BU105:BU107)</f>
        <v>0</v>
      </c>
      <c r="BV104" s="226">
        <f t="shared" ref="BV104" si="183">SUM(BV105:BV107)</f>
        <v>0</v>
      </c>
      <c r="BW104" s="226">
        <f t="shared" ref="BW104" si="184">SUM(BW105:BW107)</f>
        <v>0</v>
      </c>
      <c r="BX104" s="226">
        <f t="shared" ref="BX104" si="185">SUM(BX105:BX107)</f>
        <v>0</v>
      </c>
      <c r="BY104" s="202">
        <f t="shared" si="125"/>
        <v>204581</v>
      </c>
      <c r="BZ104" s="226">
        <f t="shared" si="126"/>
        <v>0</v>
      </c>
      <c r="CA104" s="226">
        <f t="shared" ref="CA104" si="186">SUM(CA105:CA107)</f>
        <v>0</v>
      </c>
      <c r="CB104" s="226">
        <f t="shared" ref="CB104" si="187">SUM(CB105:CB107)</f>
        <v>0</v>
      </c>
      <c r="CC104" s="210" t="s">
        <v>83</v>
      </c>
    </row>
    <row r="105" spans="1:81" ht="54" x14ac:dyDescent="0.3">
      <c r="A105" s="145" t="s">
        <v>571</v>
      </c>
      <c r="B105" s="257" t="s">
        <v>572</v>
      </c>
      <c r="C105" s="227">
        <f t="shared" si="111"/>
        <v>25466</v>
      </c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66">
        <f>Налоги!C14</f>
        <v>25466</v>
      </c>
      <c r="Q105" s="229">
        <f t="shared" si="122"/>
        <v>0</v>
      </c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30">
        <f t="shared" si="127"/>
        <v>0</v>
      </c>
      <c r="BA105" s="228"/>
      <c r="BB105" s="228"/>
      <c r="BC105" s="230">
        <f t="shared" si="128"/>
        <v>0</v>
      </c>
      <c r="BD105" s="228"/>
      <c r="BE105" s="228"/>
      <c r="BF105" s="228"/>
      <c r="BG105" s="230">
        <f t="shared" si="129"/>
        <v>0</v>
      </c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31">
        <f t="shared" si="130"/>
        <v>0</v>
      </c>
      <c r="BS105" s="228"/>
      <c r="BT105" s="228"/>
      <c r="BU105" s="228"/>
      <c r="BV105" s="228"/>
      <c r="BW105" s="228"/>
      <c r="BX105" s="228"/>
      <c r="BY105" s="239">
        <f t="shared" si="125"/>
        <v>25466</v>
      </c>
      <c r="BZ105" s="228">
        <f t="shared" si="126"/>
        <v>0</v>
      </c>
      <c r="CA105" s="228"/>
      <c r="CB105" s="228"/>
      <c r="CC105" s="210" t="s">
        <v>83</v>
      </c>
    </row>
    <row r="106" spans="1:81" ht="72" x14ac:dyDescent="0.3">
      <c r="A106" s="145" t="s">
        <v>573</v>
      </c>
      <c r="B106" s="257" t="s">
        <v>574</v>
      </c>
      <c r="C106" s="227">
        <f t="shared" si="111"/>
        <v>21000</v>
      </c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66">
        <f>Налоги!C25</f>
        <v>21000</v>
      </c>
      <c r="Q106" s="229">
        <f t="shared" si="122"/>
        <v>0</v>
      </c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30">
        <f t="shared" si="127"/>
        <v>0</v>
      </c>
      <c r="BA106" s="228"/>
      <c r="BB106" s="228"/>
      <c r="BC106" s="230">
        <f t="shared" si="128"/>
        <v>0</v>
      </c>
      <c r="BD106" s="228"/>
      <c r="BE106" s="228"/>
      <c r="BF106" s="228"/>
      <c r="BG106" s="230">
        <f t="shared" si="129"/>
        <v>0</v>
      </c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31">
        <f t="shared" si="130"/>
        <v>0</v>
      </c>
      <c r="BS106" s="228"/>
      <c r="BT106" s="228"/>
      <c r="BU106" s="228"/>
      <c r="BV106" s="228"/>
      <c r="BW106" s="228"/>
      <c r="BX106" s="228"/>
      <c r="BY106" s="239">
        <f t="shared" si="125"/>
        <v>21000</v>
      </c>
      <c r="BZ106" s="228">
        <f t="shared" si="126"/>
        <v>0</v>
      </c>
      <c r="CA106" s="228"/>
      <c r="CB106" s="228"/>
      <c r="CC106" s="210" t="s">
        <v>83</v>
      </c>
    </row>
    <row r="107" spans="1:81" ht="36" x14ac:dyDescent="0.3">
      <c r="A107" s="145" t="s">
        <v>575</v>
      </c>
      <c r="B107" s="257" t="s">
        <v>576</v>
      </c>
      <c r="C107" s="227">
        <f t="shared" si="111"/>
        <v>20115</v>
      </c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66">
        <f>Налоги!C32</f>
        <v>20115</v>
      </c>
      <c r="Q107" s="229">
        <f t="shared" si="122"/>
        <v>0</v>
      </c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  <c r="AY107" s="228"/>
      <c r="AZ107" s="230">
        <f t="shared" si="127"/>
        <v>0</v>
      </c>
      <c r="BA107" s="228"/>
      <c r="BB107" s="228"/>
      <c r="BC107" s="230">
        <f t="shared" si="128"/>
        <v>0</v>
      </c>
      <c r="BD107" s="228"/>
      <c r="BE107" s="228"/>
      <c r="BF107" s="228"/>
      <c r="BG107" s="230">
        <f t="shared" si="129"/>
        <v>138000</v>
      </c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31">
        <f t="shared" si="130"/>
        <v>138000</v>
      </c>
      <c r="BS107" s="228">
        <f>Налоги!C34</f>
        <v>138000</v>
      </c>
      <c r="BT107" s="228"/>
      <c r="BU107" s="228"/>
      <c r="BV107" s="228"/>
      <c r="BW107" s="228"/>
      <c r="BX107" s="228"/>
      <c r="BY107" s="239">
        <f t="shared" si="125"/>
        <v>158115</v>
      </c>
      <c r="BZ107" s="228">
        <f t="shared" si="126"/>
        <v>0</v>
      </c>
      <c r="CA107" s="228"/>
      <c r="CB107" s="228"/>
      <c r="CC107" s="210" t="s">
        <v>83</v>
      </c>
    </row>
    <row r="108" spans="1:81" ht="50.4" customHeight="1" x14ac:dyDescent="0.3">
      <c r="A108" s="256" t="s">
        <v>577</v>
      </c>
      <c r="B108" s="255" t="s">
        <v>578</v>
      </c>
      <c r="C108" s="196">
        <f t="shared" si="111"/>
        <v>0</v>
      </c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5">
        <f t="shared" si="122"/>
        <v>0</v>
      </c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02">
        <f t="shared" si="127"/>
        <v>0</v>
      </c>
      <c r="BA108" s="226"/>
      <c r="BB108" s="226"/>
      <c r="BC108" s="202">
        <f t="shared" si="128"/>
        <v>0</v>
      </c>
      <c r="BD108" s="226"/>
      <c r="BE108" s="226"/>
      <c r="BF108" s="226"/>
      <c r="BG108" s="202">
        <f t="shared" si="129"/>
        <v>0</v>
      </c>
      <c r="BH108" s="226"/>
      <c r="BI108" s="226"/>
      <c r="BJ108" s="226"/>
      <c r="BK108" s="226"/>
      <c r="BL108" s="226"/>
      <c r="BM108" s="226"/>
      <c r="BN108" s="226"/>
      <c r="BO108" s="226"/>
      <c r="BP108" s="226"/>
      <c r="BQ108" s="226"/>
      <c r="BR108" s="205">
        <f t="shared" si="130"/>
        <v>0</v>
      </c>
      <c r="BS108" s="226"/>
      <c r="BT108" s="226"/>
      <c r="BU108" s="226"/>
      <c r="BV108" s="226"/>
      <c r="BW108" s="226"/>
      <c r="BX108" s="226"/>
      <c r="BY108" s="202">
        <f t="shared" si="125"/>
        <v>0</v>
      </c>
      <c r="BZ108" s="226">
        <f t="shared" si="126"/>
        <v>0</v>
      </c>
      <c r="CA108" s="226"/>
      <c r="CB108" s="226"/>
      <c r="CC108" s="210" t="s">
        <v>83</v>
      </c>
    </row>
    <row r="109" spans="1:81" ht="44.4" customHeight="1" x14ac:dyDescent="0.3">
      <c r="A109" s="256" t="s">
        <v>579</v>
      </c>
      <c r="B109" s="255" t="s">
        <v>580</v>
      </c>
      <c r="C109" s="196">
        <f t="shared" si="111"/>
        <v>0</v>
      </c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5">
        <f t="shared" si="122"/>
        <v>0</v>
      </c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02">
        <f t="shared" si="127"/>
        <v>0</v>
      </c>
      <c r="BA109" s="226"/>
      <c r="BB109" s="226"/>
      <c r="BC109" s="202">
        <f t="shared" si="128"/>
        <v>0</v>
      </c>
      <c r="BD109" s="226"/>
      <c r="BE109" s="226"/>
      <c r="BF109" s="226"/>
      <c r="BG109" s="202">
        <f t="shared" si="129"/>
        <v>0</v>
      </c>
      <c r="BH109" s="226"/>
      <c r="BI109" s="226"/>
      <c r="BJ109" s="226"/>
      <c r="BK109" s="226"/>
      <c r="BL109" s="226"/>
      <c r="BM109" s="226"/>
      <c r="BN109" s="226"/>
      <c r="BO109" s="226"/>
      <c r="BP109" s="226"/>
      <c r="BQ109" s="226"/>
      <c r="BR109" s="205">
        <f t="shared" si="130"/>
        <v>0</v>
      </c>
      <c r="BS109" s="226"/>
      <c r="BT109" s="226"/>
      <c r="BU109" s="226"/>
      <c r="BV109" s="226"/>
      <c r="BW109" s="226"/>
      <c r="BX109" s="226"/>
      <c r="BY109" s="202">
        <f t="shared" si="125"/>
        <v>0</v>
      </c>
      <c r="BZ109" s="226">
        <f t="shared" si="126"/>
        <v>0</v>
      </c>
      <c r="CA109" s="226"/>
      <c r="CB109" s="226"/>
      <c r="CC109" s="210" t="s">
        <v>83</v>
      </c>
    </row>
    <row r="110" spans="1:81" ht="45.6" customHeight="1" x14ac:dyDescent="0.3">
      <c r="A110" s="256" t="s">
        <v>587</v>
      </c>
      <c r="B110" s="255" t="s">
        <v>581</v>
      </c>
      <c r="C110" s="196">
        <f t="shared" si="111"/>
        <v>6590551.3772999998</v>
      </c>
      <c r="D110" s="226">
        <f>SUM(D111:D112,D116,D128:D132,D137,D143,D148:D150)</f>
        <v>3589403.9600000004</v>
      </c>
      <c r="E110" s="226">
        <f t="shared" ref="E110:R110" si="188">SUM(E111:E112,E116,E128:E132,E137,E145:E150)</f>
        <v>0</v>
      </c>
      <c r="F110" s="226">
        <f t="shared" si="188"/>
        <v>0</v>
      </c>
      <c r="G110" s="226">
        <f t="shared" si="188"/>
        <v>0</v>
      </c>
      <c r="H110" s="226">
        <f t="shared" si="188"/>
        <v>0</v>
      </c>
      <c r="I110" s="226">
        <f t="shared" si="188"/>
        <v>0</v>
      </c>
      <c r="J110" s="226">
        <f t="shared" si="188"/>
        <v>0</v>
      </c>
      <c r="K110" s="226">
        <f t="shared" si="188"/>
        <v>0</v>
      </c>
      <c r="L110" s="226">
        <f t="shared" si="188"/>
        <v>0</v>
      </c>
      <c r="M110" s="226">
        <f t="shared" si="188"/>
        <v>0</v>
      </c>
      <c r="N110" s="226">
        <f t="shared" si="188"/>
        <v>2806442.4172999999</v>
      </c>
      <c r="O110" s="226">
        <f t="shared" si="188"/>
        <v>194705</v>
      </c>
      <c r="P110" s="226">
        <f t="shared" si="188"/>
        <v>0</v>
      </c>
      <c r="Q110" s="225">
        <f t="shared" si="122"/>
        <v>0</v>
      </c>
      <c r="R110" s="226">
        <f t="shared" si="188"/>
        <v>0</v>
      </c>
      <c r="S110" s="226">
        <f t="shared" ref="S110" si="189">SUM(S111:S112,S116,S128:S132,S137,S145:S150)</f>
        <v>0</v>
      </c>
      <c r="T110" s="226">
        <f t="shared" ref="T110" si="190">SUM(T111:T112,T116,T128:T132,T137,T145:T150)</f>
        <v>0</v>
      </c>
      <c r="U110" s="226">
        <f t="shared" ref="U110" si="191">SUM(U111:U112,U116,U128:U132,U137,U145:U150)</f>
        <v>0</v>
      </c>
      <c r="V110" s="226">
        <f t="shared" ref="V110" si="192">SUM(V111:V112,V116,V128:V132,V137,V145:V150)</f>
        <v>0</v>
      </c>
      <c r="W110" s="226">
        <f t="shared" ref="W110" si="193">SUM(W111:W112,W116,W128:W132,W137,W145:W150)</f>
        <v>0</v>
      </c>
      <c r="X110" s="226">
        <f t="shared" ref="X110" si="194">SUM(X111:X112,X116,X128:X132,X137,X145:X150)</f>
        <v>0</v>
      </c>
      <c r="Y110" s="226">
        <f t="shared" ref="Y110" si="195">SUM(Y111:Y112,Y116,Y128:Y132,Y137,Y145:Y150)</f>
        <v>0</v>
      </c>
      <c r="Z110" s="226">
        <f t="shared" ref="Z110" si="196">SUM(Z111:Z112,Z116,Z128:Z132,Z137,Z145:Z150)</f>
        <v>0</v>
      </c>
      <c r="AA110" s="226">
        <f t="shared" ref="AA110" si="197">SUM(AA111:AA112,AA116,AA128:AA132,AA137,AA145:AA150)</f>
        <v>0</v>
      </c>
      <c r="AB110" s="226">
        <f t="shared" ref="AB110" si="198">SUM(AB111:AB112,AB116,AB128:AB132,AB137,AB145:AB150)</f>
        <v>0</v>
      </c>
      <c r="AC110" s="226">
        <f t="shared" ref="AC110" si="199">SUM(AC111:AC112,AC116,AC128:AC132,AC137,AC145:AC150)</f>
        <v>0</v>
      </c>
      <c r="AD110" s="226">
        <f t="shared" ref="AD110" si="200">SUM(AD111:AD112,AD116,AD128:AD132,AD137,AD145:AD150)</f>
        <v>0</v>
      </c>
      <c r="AE110" s="226">
        <f t="shared" ref="AE110" si="201">SUM(AE111:AE112,AE116,AE128:AE132,AE137,AE145:AE150)</f>
        <v>0</v>
      </c>
      <c r="AF110" s="226">
        <f t="shared" ref="AF110" si="202">SUM(AF111:AF112,AF116,AF128:AF132,AF137,AF145:AF150)</f>
        <v>0</v>
      </c>
      <c r="AG110" s="226">
        <f t="shared" ref="AG110" si="203">SUM(AG111:AG112,AG116,AG128:AG132,AG137,AG145:AG150)</f>
        <v>0</v>
      </c>
      <c r="AH110" s="226">
        <f t="shared" ref="AH110" si="204">SUM(AH111:AH112,AH116,AH128:AH132,AH137,AH145:AH150)</f>
        <v>0</v>
      </c>
      <c r="AI110" s="226">
        <f t="shared" ref="AI110" si="205">SUM(AI111:AI112,AI116,AI128:AI132,AI137,AI145:AI150)</f>
        <v>0</v>
      </c>
      <c r="AJ110" s="226">
        <f t="shared" ref="AJ110" si="206">SUM(AJ111:AJ112,AJ116,AJ128:AJ132,AJ137,AJ145:AJ150)</f>
        <v>0</v>
      </c>
      <c r="AK110" s="226">
        <f t="shared" ref="AK110" si="207">SUM(AK111:AK112,AK116,AK128:AK132,AK137,AK145:AK150)</f>
        <v>0</v>
      </c>
      <c r="AL110" s="226">
        <f t="shared" ref="AL110" si="208">SUM(AL111:AL112,AL116,AL128:AL132,AL137,AL145:AL150)</f>
        <v>0</v>
      </c>
      <c r="AM110" s="226">
        <f t="shared" ref="AM110" si="209">SUM(AM111:AM112,AM116,AM128:AM132,AM137,AM145:AM150)</f>
        <v>0</v>
      </c>
      <c r="AN110" s="226">
        <f t="shared" ref="AN110" si="210">SUM(AN111:AN112,AN116,AN128:AN132,AN137,AN145:AN150)</f>
        <v>0</v>
      </c>
      <c r="AO110" s="226">
        <f t="shared" ref="AO110" si="211">SUM(AO111:AO112,AO116,AO128:AO132,AO137,AO145:AO150)</f>
        <v>0</v>
      </c>
      <c r="AP110" s="226">
        <f t="shared" ref="AP110" si="212">SUM(AP111:AP112,AP116,AP128:AP132,AP137,AP145:AP150)</f>
        <v>0</v>
      </c>
      <c r="AQ110" s="226">
        <f t="shared" ref="AQ110" si="213">SUM(AQ111:AQ112,AQ116,AQ128:AQ132,AQ137,AQ145:AQ150)</f>
        <v>0</v>
      </c>
      <c r="AR110" s="226">
        <f t="shared" ref="AR110" si="214">SUM(AR111:AR112,AR116,AR128:AR132,AR137,AR145:AR150)</f>
        <v>0</v>
      </c>
      <c r="AS110" s="226">
        <f t="shared" ref="AS110" si="215">SUM(AS111:AS112,AS116,AS128:AS132,AS137,AS145:AS150)</f>
        <v>0</v>
      </c>
      <c r="AT110" s="226">
        <f t="shared" ref="AT110" si="216">SUM(AT111:AT112,AT116,AT128:AT132,AT137,AT145:AT150)</f>
        <v>0</v>
      </c>
      <c r="AU110" s="226">
        <f t="shared" ref="AU110" si="217">SUM(AU111:AU112,AU116,AU128:AU132,AU137,AU145:AU150)</f>
        <v>0</v>
      </c>
      <c r="AV110" s="226">
        <f t="shared" ref="AV110" si="218">SUM(AV111:AV112,AV116,AV128:AV132,AV137,AV145:AV150)</f>
        <v>0</v>
      </c>
      <c r="AW110" s="226">
        <f t="shared" ref="AW110" si="219">SUM(AW111:AW112,AW116,AW128:AW132,AW137,AW145:AW150)</f>
        <v>0</v>
      </c>
      <c r="AX110" s="226">
        <f t="shared" ref="AX110" si="220">SUM(AX111:AX112,AX116,AX128:AX132,AX137,AX145:AX150)</f>
        <v>0</v>
      </c>
      <c r="AY110" s="226">
        <f t="shared" ref="AY110:BB110" si="221">SUM(AY111:AY112,AY116,AY128:AY132,AY137,AY145:AY150)</f>
        <v>0</v>
      </c>
      <c r="AZ110" s="202">
        <f t="shared" si="127"/>
        <v>0</v>
      </c>
      <c r="BA110" s="226">
        <f t="shared" si="221"/>
        <v>0</v>
      </c>
      <c r="BB110" s="226">
        <f t="shared" si="221"/>
        <v>0</v>
      </c>
      <c r="BC110" s="202">
        <f t="shared" si="128"/>
        <v>0</v>
      </c>
      <c r="BD110" s="226">
        <f t="shared" ref="BD110:BF110" si="222">SUM(BD111:BD112,BD116,BD128:BD132,BD137,BD145:BD150)</f>
        <v>0</v>
      </c>
      <c r="BE110" s="226">
        <f t="shared" ref="BE110" si="223">SUM(BE111:BE112,BE116,BE128:BE132,BE137,BE145:BE150)</f>
        <v>0</v>
      </c>
      <c r="BF110" s="226">
        <f t="shared" si="222"/>
        <v>0</v>
      </c>
      <c r="BG110" s="202" t="e">
        <f t="shared" si="129"/>
        <v>#REF!</v>
      </c>
      <c r="BH110" s="226">
        <f t="shared" ref="BH110:BI110" si="224">SUM(BH111:BH112,BH116,BH128:BH132,BH137,BH145:BH150)</f>
        <v>0</v>
      </c>
      <c r="BI110" s="226" t="e">
        <f t="shared" si="224"/>
        <v>#REF!</v>
      </c>
      <c r="BJ110" s="226">
        <f t="shared" ref="BJ110" si="225">SUM(BJ111:BJ112,BJ116,BJ128:BJ132,BJ137,BJ145:BJ150)</f>
        <v>0</v>
      </c>
      <c r="BK110" s="226">
        <f t="shared" ref="BK110" si="226">SUM(BK111:BK112,BK116,BK128:BK132,BK137,BK145:BK150)</f>
        <v>0</v>
      </c>
      <c r="BL110" s="226">
        <f t="shared" ref="BL110" si="227">SUM(BL111:BL112,BL116,BL128:BL132,BL137,BL145:BL150)</f>
        <v>0</v>
      </c>
      <c r="BM110" s="226">
        <f t="shared" ref="BM110" si="228">SUM(BM111:BM112,BM116,BM128:BM132,BM137,BM145:BM150)</f>
        <v>1423000</v>
      </c>
      <c r="BN110" s="226">
        <f t="shared" ref="BN110" si="229">SUM(BN111:BN112,BN116,BN128:BN132,BN137,BN145:BN150)</f>
        <v>0</v>
      </c>
      <c r="BO110" s="226">
        <f t="shared" ref="BO110" si="230">SUM(BO111:BO112,BO116,BO128:BO132,BO137,BO145:BO150)</f>
        <v>0</v>
      </c>
      <c r="BP110" s="226">
        <f t="shared" ref="BP110" si="231">SUM(BP111:BP112,BP116,BP128:BP132,BP137,BP145:BP150)</f>
        <v>0</v>
      </c>
      <c r="BQ110" s="226">
        <f t="shared" ref="BQ110:BS110" si="232">SUM(BQ111:BQ112,BQ116,BQ128:BQ132,BQ137,BQ145:BQ150)</f>
        <v>0</v>
      </c>
      <c r="BR110" s="205">
        <f t="shared" si="130"/>
        <v>642000</v>
      </c>
      <c r="BS110" s="226">
        <f t="shared" si="232"/>
        <v>642000</v>
      </c>
      <c r="BT110" s="226">
        <f t="shared" ref="BT110" si="233">SUM(BT111:BT112,BT116,BT128:BT132,BT137,BT145:BT150)</f>
        <v>0</v>
      </c>
      <c r="BU110" s="226">
        <f t="shared" ref="BU110" si="234">SUM(BU111:BU112,BU116,BU128:BU132,BU137,BU145:BU150)</f>
        <v>0</v>
      </c>
      <c r="BV110" s="226">
        <f t="shared" ref="BV110" si="235">SUM(BV111:BV112,BV116,BV128:BV132,BV137,BV145:BV150)</f>
        <v>0</v>
      </c>
      <c r="BW110" s="226">
        <f t="shared" ref="BW110" si="236">SUM(BW111:BW112,BW116,BW128:BW132,BW137,BW145:BW150)</f>
        <v>0</v>
      </c>
      <c r="BX110" s="226">
        <f t="shared" ref="BX110" si="237">SUM(BX111:BX112,BX116,BX128:BX132,BX137,BX145:BX150)</f>
        <v>0</v>
      </c>
      <c r="BY110" s="202" t="e">
        <f t="shared" si="125"/>
        <v>#REF!</v>
      </c>
      <c r="BZ110" s="226">
        <f t="shared" si="126"/>
        <v>0</v>
      </c>
      <c r="CA110" s="226">
        <f t="shared" ref="CA110" si="238">SUM(CA111:CA112,CA116,CA128:CA132,CA137,CA145:CA150)</f>
        <v>0</v>
      </c>
      <c r="CB110" s="226">
        <f t="shared" ref="CB110" si="239">SUM(CB111:CB112,CB116,CB128:CB132,CB137,CB145:CB150)</f>
        <v>0</v>
      </c>
      <c r="CC110" s="210" t="s">
        <v>83</v>
      </c>
    </row>
    <row r="111" spans="1:81" ht="18" x14ac:dyDescent="0.3">
      <c r="A111" s="145" t="s">
        <v>376</v>
      </c>
      <c r="B111" s="150" t="s">
        <v>377</v>
      </c>
      <c r="C111" s="227">
        <f t="shared" si="111"/>
        <v>169573.2</v>
      </c>
      <c r="D111" s="228">
        <f>'работы и услуги'!E20</f>
        <v>169573.2</v>
      </c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66"/>
      <c r="P111" s="228"/>
      <c r="Q111" s="229">
        <f t="shared" si="122"/>
        <v>0</v>
      </c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  <c r="AY111" s="228"/>
      <c r="AZ111" s="230">
        <f t="shared" si="127"/>
        <v>0</v>
      </c>
      <c r="BA111" s="228"/>
      <c r="BB111" s="228"/>
      <c r="BC111" s="230">
        <f t="shared" si="128"/>
        <v>0</v>
      </c>
      <c r="BD111" s="228"/>
      <c r="BE111" s="228"/>
      <c r="BF111" s="228"/>
      <c r="BG111" s="230">
        <f t="shared" si="129"/>
        <v>0</v>
      </c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31">
        <f t="shared" si="130"/>
        <v>0</v>
      </c>
      <c r="BS111" s="228"/>
      <c r="BT111" s="228"/>
      <c r="BU111" s="228"/>
      <c r="BV111" s="228"/>
      <c r="BW111" s="228"/>
      <c r="BX111" s="228"/>
      <c r="BY111" s="239">
        <f t="shared" si="125"/>
        <v>169573.2</v>
      </c>
      <c r="BZ111" s="228">
        <f t="shared" si="126"/>
        <v>0</v>
      </c>
      <c r="CA111" s="228"/>
      <c r="CB111" s="228"/>
      <c r="CC111" s="210" t="s">
        <v>83</v>
      </c>
    </row>
    <row r="112" spans="1:81" ht="18" x14ac:dyDescent="0.3">
      <c r="A112" s="145" t="s">
        <v>378</v>
      </c>
      <c r="B112" s="150" t="s">
        <v>379</v>
      </c>
      <c r="C112" s="227">
        <f t="shared" si="111"/>
        <v>0</v>
      </c>
      <c r="D112" s="228">
        <f>SUM(D114:D115)</f>
        <v>0</v>
      </c>
      <c r="E112" s="228">
        <f t="shared" ref="E112:BP112" si="240">SUM(E114:E115)</f>
        <v>0</v>
      </c>
      <c r="F112" s="228">
        <f t="shared" si="240"/>
        <v>0</v>
      </c>
      <c r="G112" s="228">
        <f t="shared" si="240"/>
        <v>0</v>
      </c>
      <c r="H112" s="228">
        <f t="shared" si="240"/>
        <v>0</v>
      </c>
      <c r="I112" s="228">
        <f t="shared" si="240"/>
        <v>0</v>
      </c>
      <c r="J112" s="228">
        <f t="shared" si="240"/>
        <v>0</v>
      </c>
      <c r="K112" s="228">
        <f t="shared" si="240"/>
        <v>0</v>
      </c>
      <c r="L112" s="228">
        <f t="shared" si="240"/>
        <v>0</v>
      </c>
      <c r="M112" s="228">
        <f t="shared" si="240"/>
        <v>0</v>
      </c>
      <c r="N112" s="228">
        <f t="shared" si="240"/>
        <v>0</v>
      </c>
      <c r="O112" s="228">
        <f t="shared" si="240"/>
        <v>0</v>
      </c>
      <c r="P112" s="228">
        <f t="shared" si="240"/>
        <v>0</v>
      </c>
      <c r="Q112" s="229">
        <f t="shared" si="122"/>
        <v>0</v>
      </c>
      <c r="R112" s="228">
        <f t="shared" si="240"/>
        <v>0</v>
      </c>
      <c r="S112" s="228">
        <f t="shared" si="240"/>
        <v>0</v>
      </c>
      <c r="T112" s="228">
        <f t="shared" si="240"/>
        <v>0</v>
      </c>
      <c r="U112" s="228">
        <f t="shared" si="240"/>
        <v>0</v>
      </c>
      <c r="V112" s="228">
        <f t="shared" si="240"/>
        <v>0</v>
      </c>
      <c r="W112" s="228">
        <f t="shared" si="240"/>
        <v>0</v>
      </c>
      <c r="X112" s="228">
        <f t="shared" si="240"/>
        <v>0</v>
      </c>
      <c r="Y112" s="228">
        <f t="shared" si="240"/>
        <v>0</v>
      </c>
      <c r="Z112" s="228">
        <f t="shared" si="240"/>
        <v>0</v>
      </c>
      <c r="AA112" s="228">
        <f t="shared" si="240"/>
        <v>0</v>
      </c>
      <c r="AB112" s="228">
        <f t="shared" si="240"/>
        <v>0</v>
      </c>
      <c r="AC112" s="228">
        <f t="shared" si="240"/>
        <v>0</v>
      </c>
      <c r="AD112" s="228">
        <f t="shared" si="240"/>
        <v>0</v>
      </c>
      <c r="AE112" s="228">
        <f t="shared" si="240"/>
        <v>0</v>
      </c>
      <c r="AF112" s="228">
        <f t="shared" si="240"/>
        <v>0</v>
      </c>
      <c r="AG112" s="228">
        <f t="shared" si="240"/>
        <v>0</v>
      </c>
      <c r="AH112" s="228">
        <f t="shared" si="240"/>
        <v>0</v>
      </c>
      <c r="AI112" s="228">
        <f t="shared" si="240"/>
        <v>0</v>
      </c>
      <c r="AJ112" s="228">
        <f t="shared" si="240"/>
        <v>0</v>
      </c>
      <c r="AK112" s="228">
        <f t="shared" si="240"/>
        <v>0</v>
      </c>
      <c r="AL112" s="228">
        <f t="shared" si="240"/>
        <v>0</v>
      </c>
      <c r="AM112" s="228">
        <f t="shared" si="240"/>
        <v>0</v>
      </c>
      <c r="AN112" s="228">
        <f t="shared" si="240"/>
        <v>0</v>
      </c>
      <c r="AO112" s="228">
        <f t="shared" si="240"/>
        <v>0</v>
      </c>
      <c r="AP112" s="228">
        <f t="shared" si="240"/>
        <v>0</v>
      </c>
      <c r="AQ112" s="228">
        <f t="shared" si="240"/>
        <v>0</v>
      </c>
      <c r="AR112" s="228">
        <f t="shared" si="240"/>
        <v>0</v>
      </c>
      <c r="AS112" s="228">
        <f t="shared" si="240"/>
        <v>0</v>
      </c>
      <c r="AT112" s="228">
        <f t="shared" si="240"/>
        <v>0</v>
      </c>
      <c r="AU112" s="228">
        <f t="shared" si="240"/>
        <v>0</v>
      </c>
      <c r="AV112" s="228">
        <f t="shared" si="240"/>
        <v>0</v>
      </c>
      <c r="AW112" s="228">
        <f t="shared" si="240"/>
        <v>0</v>
      </c>
      <c r="AX112" s="228">
        <f t="shared" si="240"/>
        <v>0</v>
      </c>
      <c r="AY112" s="228">
        <f t="shared" si="240"/>
        <v>0</v>
      </c>
      <c r="AZ112" s="230">
        <f t="shared" si="127"/>
        <v>0</v>
      </c>
      <c r="BA112" s="228">
        <f t="shared" si="240"/>
        <v>0</v>
      </c>
      <c r="BB112" s="228">
        <f t="shared" si="240"/>
        <v>0</v>
      </c>
      <c r="BC112" s="230">
        <f t="shared" si="128"/>
        <v>0</v>
      </c>
      <c r="BD112" s="228">
        <f t="shared" si="240"/>
        <v>0</v>
      </c>
      <c r="BE112" s="228">
        <f t="shared" si="240"/>
        <v>0</v>
      </c>
      <c r="BF112" s="228">
        <f t="shared" si="240"/>
        <v>0</v>
      </c>
      <c r="BG112" s="230">
        <f t="shared" si="129"/>
        <v>0</v>
      </c>
      <c r="BH112" s="228">
        <f t="shared" si="240"/>
        <v>0</v>
      </c>
      <c r="BI112" s="228">
        <f t="shared" si="240"/>
        <v>0</v>
      </c>
      <c r="BJ112" s="228">
        <f t="shared" si="240"/>
        <v>0</v>
      </c>
      <c r="BK112" s="228">
        <f t="shared" si="240"/>
        <v>0</v>
      </c>
      <c r="BL112" s="228">
        <f t="shared" si="240"/>
        <v>0</v>
      </c>
      <c r="BM112" s="228">
        <f t="shared" si="240"/>
        <v>0</v>
      </c>
      <c r="BN112" s="228">
        <f t="shared" si="240"/>
        <v>0</v>
      </c>
      <c r="BO112" s="228">
        <f t="shared" si="240"/>
        <v>0</v>
      </c>
      <c r="BP112" s="228">
        <f t="shared" si="240"/>
        <v>0</v>
      </c>
      <c r="BQ112" s="228">
        <f t="shared" ref="BQ112" si="241">SUM(BQ114:BQ115)</f>
        <v>0</v>
      </c>
      <c r="BR112" s="231">
        <f t="shared" si="130"/>
        <v>0</v>
      </c>
      <c r="BS112" s="228">
        <f t="shared" ref="BS112:BX112" si="242">SUM(BS114:BS115)</f>
        <v>0</v>
      </c>
      <c r="BT112" s="228">
        <f t="shared" si="242"/>
        <v>0</v>
      </c>
      <c r="BU112" s="228">
        <f t="shared" si="242"/>
        <v>0</v>
      </c>
      <c r="BV112" s="228">
        <f t="shared" si="242"/>
        <v>0</v>
      </c>
      <c r="BW112" s="228">
        <f t="shared" si="242"/>
        <v>0</v>
      </c>
      <c r="BX112" s="228">
        <f t="shared" si="242"/>
        <v>0</v>
      </c>
      <c r="BY112" s="239">
        <f t="shared" si="125"/>
        <v>0</v>
      </c>
      <c r="BZ112" s="228">
        <f t="shared" si="126"/>
        <v>0</v>
      </c>
      <c r="CA112" s="228">
        <f t="shared" ref="CA112:CB112" si="243">SUM(CA114:CA115)</f>
        <v>0</v>
      </c>
      <c r="CB112" s="228">
        <f t="shared" si="243"/>
        <v>0</v>
      </c>
      <c r="CC112" s="210" t="s">
        <v>83</v>
      </c>
    </row>
    <row r="113" spans="1:81" ht="18" x14ac:dyDescent="0.3">
      <c r="A113" s="147" t="s">
        <v>8</v>
      </c>
      <c r="B113" s="148"/>
      <c r="C113" s="240">
        <f t="shared" si="111"/>
        <v>0</v>
      </c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34">
        <f t="shared" si="122"/>
        <v>0</v>
      </c>
      <c r="R113" s="241"/>
      <c r="S113" s="241"/>
      <c r="T113" s="241"/>
      <c r="U113" s="241"/>
      <c r="V113" s="241"/>
      <c r="W113" s="241"/>
      <c r="X113" s="241"/>
      <c r="Y113" s="241"/>
      <c r="Z113" s="241"/>
      <c r="AA113" s="241"/>
      <c r="AB113" s="241"/>
      <c r="AC113" s="241"/>
      <c r="AD113" s="241"/>
      <c r="AE113" s="241"/>
      <c r="AF113" s="241"/>
      <c r="AG113" s="241"/>
      <c r="AH113" s="241"/>
      <c r="AI113" s="241"/>
      <c r="AJ113" s="241"/>
      <c r="AK113" s="241"/>
      <c r="AL113" s="241"/>
      <c r="AM113" s="241"/>
      <c r="AN113" s="241"/>
      <c r="AO113" s="241"/>
      <c r="AP113" s="241"/>
      <c r="AQ113" s="241"/>
      <c r="AR113" s="241"/>
      <c r="AS113" s="241"/>
      <c r="AT113" s="241"/>
      <c r="AU113" s="241"/>
      <c r="AV113" s="241"/>
      <c r="AW113" s="241"/>
      <c r="AX113" s="241"/>
      <c r="AY113" s="241"/>
      <c r="AZ113" s="242">
        <f t="shared" si="127"/>
        <v>0</v>
      </c>
      <c r="BA113" s="241"/>
      <c r="BB113" s="241"/>
      <c r="BC113" s="242">
        <f t="shared" si="128"/>
        <v>0</v>
      </c>
      <c r="BD113" s="241"/>
      <c r="BE113" s="241"/>
      <c r="BF113" s="241"/>
      <c r="BG113" s="242">
        <f t="shared" si="129"/>
        <v>0</v>
      </c>
      <c r="BH113" s="241"/>
      <c r="BI113" s="241"/>
      <c r="BJ113" s="241"/>
      <c r="BK113" s="241"/>
      <c r="BL113" s="241"/>
      <c r="BM113" s="241"/>
      <c r="BN113" s="241"/>
      <c r="BO113" s="241"/>
      <c r="BP113" s="241"/>
      <c r="BQ113" s="241"/>
      <c r="BR113" s="243">
        <f t="shared" si="130"/>
        <v>0</v>
      </c>
      <c r="BS113" s="241"/>
      <c r="BT113" s="241"/>
      <c r="BU113" s="241"/>
      <c r="BV113" s="241"/>
      <c r="BW113" s="241"/>
      <c r="BX113" s="241"/>
      <c r="BY113" s="244">
        <f t="shared" si="125"/>
        <v>0</v>
      </c>
      <c r="BZ113" s="241">
        <f t="shared" si="126"/>
        <v>0</v>
      </c>
      <c r="CA113" s="241"/>
      <c r="CB113" s="241"/>
      <c r="CC113" s="210" t="s">
        <v>83</v>
      </c>
    </row>
    <row r="114" spans="1:81" ht="18" x14ac:dyDescent="0.3">
      <c r="A114" s="151" t="s">
        <v>380</v>
      </c>
      <c r="B114" s="152" t="s">
        <v>381</v>
      </c>
      <c r="C114" s="240">
        <f t="shared" si="111"/>
        <v>0</v>
      </c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67"/>
      <c r="O114" s="241"/>
      <c r="P114" s="241"/>
      <c r="Q114" s="234">
        <f t="shared" si="122"/>
        <v>0</v>
      </c>
      <c r="R114" s="241"/>
      <c r="S114" s="241"/>
      <c r="T114" s="241"/>
      <c r="U114" s="241"/>
      <c r="V114" s="241"/>
      <c r="W114" s="241"/>
      <c r="X114" s="241"/>
      <c r="Y114" s="241"/>
      <c r="Z114" s="241"/>
      <c r="AA114" s="241"/>
      <c r="AB114" s="241"/>
      <c r="AC114" s="241"/>
      <c r="AD114" s="241"/>
      <c r="AE114" s="241"/>
      <c r="AF114" s="241"/>
      <c r="AG114" s="241"/>
      <c r="AH114" s="241"/>
      <c r="AI114" s="241"/>
      <c r="AJ114" s="241"/>
      <c r="AK114" s="241"/>
      <c r="AL114" s="241"/>
      <c r="AM114" s="241"/>
      <c r="AN114" s="241"/>
      <c r="AO114" s="241"/>
      <c r="AP114" s="241"/>
      <c r="AQ114" s="241"/>
      <c r="AR114" s="241"/>
      <c r="AS114" s="241"/>
      <c r="AT114" s="241"/>
      <c r="AU114" s="241"/>
      <c r="AV114" s="241"/>
      <c r="AW114" s="241"/>
      <c r="AX114" s="241"/>
      <c r="AY114" s="241"/>
      <c r="AZ114" s="242">
        <f t="shared" si="127"/>
        <v>0</v>
      </c>
      <c r="BA114" s="241"/>
      <c r="BB114" s="241"/>
      <c r="BC114" s="242">
        <f t="shared" si="128"/>
        <v>0</v>
      </c>
      <c r="BD114" s="241"/>
      <c r="BE114" s="241"/>
      <c r="BF114" s="241"/>
      <c r="BG114" s="242">
        <f t="shared" si="129"/>
        <v>0</v>
      </c>
      <c r="BH114" s="241"/>
      <c r="BI114" s="241"/>
      <c r="BJ114" s="241"/>
      <c r="BK114" s="241"/>
      <c r="BL114" s="241"/>
      <c r="BM114" s="241"/>
      <c r="BN114" s="241"/>
      <c r="BO114" s="241"/>
      <c r="BP114" s="241"/>
      <c r="BQ114" s="241"/>
      <c r="BR114" s="243">
        <f t="shared" si="130"/>
        <v>0</v>
      </c>
      <c r="BS114" s="241"/>
      <c r="BT114" s="241"/>
      <c r="BU114" s="241"/>
      <c r="BV114" s="241"/>
      <c r="BW114" s="241"/>
      <c r="BX114" s="241"/>
      <c r="BY114" s="244">
        <f t="shared" si="125"/>
        <v>0</v>
      </c>
      <c r="BZ114" s="241">
        <f t="shared" si="126"/>
        <v>0</v>
      </c>
      <c r="CA114" s="241"/>
      <c r="CB114" s="241"/>
      <c r="CC114" s="210" t="s">
        <v>83</v>
      </c>
    </row>
    <row r="115" spans="1:81" ht="26.4" customHeight="1" x14ac:dyDescent="0.3">
      <c r="A115" s="151" t="s">
        <v>617</v>
      </c>
      <c r="B115" s="152" t="s">
        <v>618</v>
      </c>
      <c r="C115" s="240">
        <f t="shared" si="111"/>
        <v>0</v>
      </c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67"/>
      <c r="P115" s="241"/>
      <c r="Q115" s="234">
        <f t="shared" si="122"/>
        <v>0</v>
      </c>
      <c r="R115" s="241"/>
      <c r="S115" s="241"/>
      <c r="T115" s="241"/>
      <c r="U115" s="241"/>
      <c r="V115" s="241"/>
      <c r="W115" s="241"/>
      <c r="X115" s="241"/>
      <c r="Y115" s="241"/>
      <c r="Z115" s="241"/>
      <c r="AA115" s="241"/>
      <c r="AB115" s="241"/>
      <c r="AC115" s="241"/>
      <c r="AD115" s="241"/>
      <c r="AE115" s="241"/>
      <c r="AF115" s="241"/>
      <c r="AG115" s="241"/>
      <c r="AH115" s="241"/>
      <c r="AI115" s="241"/>
      <c r="AJ115" s="241"/>
      <c r="AK115" s="241"/>
      <c r="AL115" s="241"/>
      <c r="AM115" s="241"/>
      <c r="AN115" s="241"/>
      <c r="AO115" s="241"/>
      <c r="AP115" s="241"/>
      <c r="AQ115" s="241"/>
      <c r="AR115" s="241"/>
      <c r="AS115" s="241"/>
      <c r="AT115" s="241"/>
      <c r="AU115" s="241"/>
      <c r="AV115" s="241"/>
      <c r="AW115" s="241"/>
      <c r="AX115" s="241"/>
      <c r="AY115" s="241"/>
      <c r="AZ115" s="242">
        <f t="shared" ref="AZ115" si="244">SUM(BA115:BB115)</f>
        <v>0</v>
      </c>
      <c r="BA115" s="241"/>
      <c r="BB115" s="241"/>
      <c r="BC115" s="242">
        <f t="shared" ref="BC115" si="245">SUM(BD115:BF115)</f>
        <v>0</v>
      </c>
      <c r="BD115" s="241"/>
      <c r="BE115" s="241"/>
      <c r="BF115" s="241"/>
      <c r="BG115" s="242">
        <f t="shared" ref="BG115" si="246">SUM(BI115:BR115,BV115:BX115)</f>
        <v>0</v>
      </c>
      <c r="BH115" s="241"/>
      <c r="BI115" s="241"/>
      <c r="BJ115" s="241"/>
      <c r="BK115" s="241"/>
      <c r="BL115" s="241"/>
      <c r="BM115" s="241"/>
      <c r="BN115" s="241"/>
      <c r="BO115" s="241"/>
      <c r="BP115" s="241"/>
      <c r="BQ115" s="241"/>
      <c r="BR115" s="243">
        <f t="shared" si="130"/>
        <v>0</v>
      </c>
      <c r="BS115" s="241"/>
      <c r="BT115" s="241"/>
      <c r="BU115" s="241"/>
      <c r="BV115" s="241"/>
      <c r="BW115" s="241"/>
      <c r="BX115" s="241"/>
      <c r="BY115" s="244">
        <f t="shared" ref="BY115" si="247">SUM(C115,Q115,AZ115,BC115,BG115)</f>
        <v>0</v>
      </c>
      <c r="BZ115" s="241">
        <f t="shared" ref="BZ115" si="248">SUM(CA115:CB115)</f>
        <v>0</v>
      </c>
      <c r="CA115" s="241"/>
      <c r="CB115" s="241"/>
      <c r="CC115" s="210" t="s">
        <v>83</v>
      </c>
    </row>
    <row r="116" spans="1:81" ht="18" x14ac:dyDescent="0.3">
      <c r="A116" s="145" t="s">
        <v>382</v>
      </c>
      <c r="B116" s="150" t="s">
        <v>383</v>
      </c>
      <c r="C116" s="227">
        <f t="shared" si="111"/>
        <v>2806442.4172999999</v>
      </c>
      <c r="D116" s="228">
        <f>SUM(D118,D124:D127)</f>
        <v>0</v>
      </c>
      <c r="E116" s="228">
        <f t="shared" ref="E116:CB116" si="249">SUM(E118,E124:E127)</f>
        <v>0</v>
      </c>
      <c r="F116" s="228">
        <f t="shared" si="249"/>
        <v>0</v>
      </c>
      <c r="G116" s="228">
        <f t="shared" si="249"/>
        <v>0</v>
      </c>
      <c r="H116" s="228">
        <f t="shared" si="249"/>
        <v>0</v>
      </c>
      <c r="I116" s="228">
        <f t="shared" si="249"/>
        <v>0</v>
      </c>
      <c r="J116" s="228">
        <f t="shared" si="249"/>
        <v>0</v>
      </c>
      <c r="K116" s="228">
        <f t="shared" si="249"/>
        <v>0</v>
      </c>
      <c r="L116" s="228">
        <f t="shared" si="249"/>
        <v>0</v>
      </c>
      <c r="M116" s="228">
        <f t="shared" si="249"/>
        <v>0</v>
      </c>
      <c r="N116" s="266">
        <f t="shared" si="249"/>
        <v>2806442.4172999999</v>
      </c>
      <c r="O116" s="228">
        <f t="shared" si="249"/>
        <v>0</v>
      </c>
      <c r="P116" s="228">
        <f t="shared" si="249"/>
        <v>0</v>
      </c>
      <c r="Q116" s="229">
        <f t="shared" si="122"/>
        <v>0</v>
      </c>
      <c r="R116" s="228">
        <f t="shared" si="249"/>
        <v>0</v>
      </c>
      <c r="S116" s="228">
        <f t="shared" si="249"/>
        <v>0</v>
      </c>
      <c r="T116" s="228">
        <f t="shared" si="249"/>
        <v>0</v>
      </c>
      <c r="U116" s="228">
        <f t="shared" si="249"/>
        <v>0</v>
      </c>
      <c r="V116" s="228">
        <f t="shared" si="249"/>
        <v>0</v>
      </c>
      <c r="W116" s="228">
        <f t="shared" si="249"/>
        <v>0</v>
      </c>
      <c r="X116" s="228">
        <f t="shared" si="249"/>
        <v>0</v>
      </c>
      <c r="Y116" s="228">
        <f t="shared" si="249"/>
        <v>0</v>
      </c>
      <c r="Z116" s="228">
        <f t="shared" si="249"/>
        <v>0</v>
      </c>
      <c r="AA116" s="228">
        <f t="shared" si="249"/>
        <v>0</v>
      </c>
      <c r="AB116" s="228">
        <f t="shared" si="249"/>
        <v>0</v>
      </c>
      <c r="AC116" s="228">
        <f t="shared" si="249"/>
        <v>0</v>
      </c>
      <c r="AD116" s="228">
        <f t="shared" si="249"/>
        <v>0</v>
      </c>
      <c r="AE116" s="228">
        <f t="shared" si="249"/>
        <v>0</v>
      </c>
      <c r="AF116" s="228">
        <f t="shared" si="249"/>
        <v>0</v>
      </c>
      <c r="AG116" s="228">
        <f t="shared" si="249"/>
        <v>0</v>
      </c>
      <c r="AH116" s="228">
        <f t="shared" si="249"/>
        <v>0</v>
      </c>
      <c r="AI116" s="228">
        <f t="shared" si="249"/>
        <v>0</v>
      </c>
      <c r="AJ116" s="228">
        <f t="shared" si="249"/>
        <v>0</v>
      </c>
      <c r="AK116" s="228">
        <f t="shared" si="249"/>
        <v>0</v>
      </c>
      <c r="AL116" s="228">
        <f t="shared" si="249"/>
        <v>0</v>
      </c>
      <c r="AM116" s="228">
        <f t="shared" si="249"/>
        <v>0</v>
      </c>
      <c r="AN116" s="228">
        <f t="shared" si="249"/>
        <v>0</v>
      </c>
      <c r="AO116" s="228">
        <f t="shared" si="249"/>
        <v>0</v>
      </c>
      <c r="AP116" s="228">
        <f t="shared" si="249"/>
        <v>0</v>
      </c>
      <c r="AQ116" s="228">
        <f t="shared" si="249"/>
        <v>0</v>
      </c>
      <c r="AR116" s="228">
        <f t="shared" si="249"/>
        <v>0</v>
      </c>
      <c r="AS116" s="228">
        <f t="shared" si="249"/>
        <v>0</v>
      </c>
      <c r="AT116" s="228">
        <f t="shared" si="249"/>
        <v>0</v>
      </c>
      <c r="AU116" s="228">
        <f t="shared" si="249"/>
        <v>0</v>
      </c>
      <c r="AV116" s="228">
        <f>SUM(AV118,AV124:AV127)</f>
        <v>0</v>
      </c>
      <c r="AW116" s="228">
        <f>SUM(AW118,AW124:AW127)</f>
        <v>0</v>
      </c>
      <c r="AX116" s="228">
        <f>SUM(AX118,AX124:AX127)</f>
        <v>0</v>
      </c>
      <c r="AY116" s="228">
        <f>SUM(AY118,AY124:AY127)</f>
        <v>0</v>
      </c>
      <c r="AZ116" s="230">
        <f t="shared" si="127"/>
        <v>0</v>
      </c>
      <c r="BA116" s="228">
        <f>SUM(BA118,BA124:BA127)</f>
        <v>0</v>
      </c>
      <c r="BB116" s="228">
        <f>SUM(BB118,BB124:BB127)</f>
        <v>0</v>
      </c>
      <c r="BC116" s="230">
        <f t="shared" si="128"/>
        <v>0</v>
      </c>
      <c r="BD116" s="228">
        <f t="shared" si="249"/>
        <v>0</v>
      </c>
      <c r="BE116" s="228">
        <f t="shared" si="249"/>
        <v>0</v>
      </c>
      <c r="BF116" s="228">
        <f t="shared" si="249"/>
        <v>0</v>
      </c>
      <c r="BG116" s="230">
        <f t="shared" si="129"/>
        <v>0</v>
      </c>
      <c r="BH116" s="228">
        <f t="shared" ref="BH116" si="250">SUM(BH118,BH124:BH127)</f>
        <v>0</v>
      </c>
      <c r="BI116" s="228">
        <f t="shared" si="249"/>
        <v>0</v>
      </c>
      <c r="BJ116" s="228">
        <f t="shared" si="249"/>
        <v>0</v>
      </c>
      <c r="BK116" s="228">
        <f t="shared" si="249"/>
        <v>0</v>
      </c>
      <c r="BL116" s="228">
        <f t="shared" si="249"/>
        <v>0</v>
      </c>
      <c r="BM116" s="228">
        <f t="shared" si="249"/>
        <v>0</v>
      </c>
      <c r="BN116" s="228">
        <f t="shared" si="249"/>
        <v>0</v>
      </c>
      <c r="BO116" s="228">
        <f t="shared" si="249"/>
        <v>0</v>
      </c>
      <c r="BP116" s="228">
        <f t="shared" si="249"/>
        <v>0</v>
      </c>
      <c r="BQ116" s="228">
        <f t="shared" si="249"/>
        <v>0</v>
      </c>
      <c r="BR116" s="231">
        <f t="shared" si="130"/>
        <v>0</v>
      </c>
      <c r="BS116" s="228">
        <f t="shared" si="249"/>
        <v>0</v>
      </c>
      <c r="BT116" s="228">
        <f t="shared" si="249"/>
        <v>0</v>
      </c>
      <c r="BU116" s="228">
        <f t="shared" si="249"/>
        <v>0</v>
      </c>
      <c r="BV116" s="228">
        <f t="shared" si="249"/>
        <v>0</v>
      </c>
      <c r="BW116" s="228">
        <f t="shared" si="249"/>
        <v>0</v>
      </c>
      <c r="BX116" s="228">
        <f>SUM(BX118,BX124:BX127)</f>
        <v>0</v>
      </c>
      <c r="BY116" s="239">
        <f t="shared" si="125"/>
        <v>2806442.4172999999</v>
      </c>
      <c r="BZ116" s="228">
        <f t="shared" si="126"/>
        <v>0</v>
      </c>
      <c r="CA116" s="228">
        <f t="shared" si="249"/>
        <v>0</v>
      </c>
      <c r="CB116" s="228">
        <f t="shared" si="249"/>
        <v>0</v>
      </c>
      <c r="CC116" s="210" t="s">
        <v>83</v>
      </c>
    </row>
    <row r="117" spans="1:81" ht="18" x14ac:dyDescent="0.3">
      <c r="A117" s="147" t="s">
        <v>8</v>
      </c>
      <c r="B117" s="148"/>
      <c r="C117" s="232">
        <f t="shared" si="111"/>
        <v>0</v>
      </c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68"/>
      <c r="O117" s="233"/>
      <c r="P117" s="233"/>
      <c r="Q117" s="234">
        <f t="shared" si="122"/>
        <v>0</v>
      </c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5">
        <f t="shared" si="127"/>
        <v>0</v>
      </c>
      <c r="BA117" s="233"/>
      <c r="BB117" s="233"/>
      <c r="BC117" s="235">
        <f t="shared" si="128"/>
        <v>0</v>
      </c>
      <c r="BD117" s="233"/>
      <c r="BE117" s="233"/>
      <c r="BF117" s="233"/>
      <c r="BG117" s="235">
        <f t="shared" si="129"/>
        <v>0</v>
      </c>
      <c r="BH117" s="233"/>
      <c r="BI117" s="233"/>
      <c r="BJ117" s="233"/>
      <c r="BK117" s="233"/>
      <c r="BL117" s="233"/>
      <c r="BM117" s="233"/>
      <c r="BN117" s="233"/>
      <c r="BO117" s="233"/>
      <c r="BP117" s="233"/>
      <c r="BQ117" s="233"/>
      <c r="BR117" s="236">
        <f t="shared" si="130"/>
        <v>0</v>
      </c>
      <c r="BS117" s="233"/>
      <c r="BT117" s="233"/>
      <c r="BU117" s="233"/>
      <c r="BV117" s="233"/>
      <c r="BW117" s="233"/>
      <c r="BX117" s="233"/>
      <c r="BY117" s="237">
        <f t="shared" si="125"/>
        <v>0</v>
      </c>
      <c r="BZ117" s="233">
        <f t="shared" si="126"/>
        <v>0</v>
      </c>
      <c r="CA117" s="233"/>
      <c r="CB117" s="233"/>
      <c r="CC117" s="210" t="s">
        <v>83</v>
      </c>
    </row>
    <row r="118" spans="1:81" ht="36" x14ac:dyDescent="0.3">
      <c r="A118" s="151" t="s">
        <v>384</v>
      </c>
      <c r="B118" s="152" t="s">
        <v>385</v>
      </c>
      <c r="C118" s="240">
        <f t="shared" si="111"/>
        <v>2773073.4172999999</v>
      </c>
      <c r="D118" s="241">
        <f>SUM(D119:D123)</f>
        <v>0</v>
      </c>
      <c r="E118" s="241">
        <f t="shared" ref="E118:CB118" si="251">SUM(E119:E123)</f>
        <v>0</v>
      </c>
      <c r="F118" s="241">
        <f t="shared" si="251"/>
        <v>0</v>
      </c>
      <c r="G118" s="241">
        <f t="shared" si="251"/>
        <v>0</v>
      </c>
      <c r="H118" s="241">
        <f t="shared" si="251"/>
        <v>0</v>
      </c>
      <c r="I118" s="241">
        <f t="shared" si="251"/>
        <v>0</v>
      </c>
      <c r="J118" s="241">
        <f t="shared" si="251"/>
        <v>0</v>
      </c>
      <c r="K118" s="241">
        <f t="shared" si="251"/>
        <v>0</v>
      </c>
      <c r="L118" s="241">
        <f t="shared" si="251"/>
        <v>0</v>
      </c>
      <c r="M118" s="241">
        <f t="shared" si="251"/>
        <v>0</v>
      </c>
      <c r="N118" s="267">
        <f t="shared" si="251"/>
        <v>2773073.4172999999</v>
      </c>
      <c r="O118" s="241">
        <f t="shared" si="251"/>
        <v>0</v>
      </c>
      <c r="P118" s="241">
        <f t="shared" si="251"/>
        <v>0</v>
      </c>
      <c r="Q118" s="245">
        <f t="shared" si="122"/>
        <v>0</v>
      </c>
      <c r="R118" s="241">
        <f t="shared" si="251"/>
        <v>0</v>
      </c>
      <c r="S118" s="241">
        <f t="shared" si="251"/>
        <v>0</v>
      </c>
      <c r="T118" s="241">
        <f t="shared" si="251"/>
        <v>0</v>
      </c>
      <c r="U118" s="241">
        <f t="shared" si="251"/>
        <v>0</v>
      </c>
      <c r="V118" s="241">
        <f t="shared" si="251"/>
        <v>0</v>
      </c>
      <c r="W118" s="241">
        <f t="shared" si="251"/>
        <v>0</v>
      </c>
      <c r="X118" s="241">
        <f t="shared" si="251"/>
        <v>0</v>
      </c>
      <c r="Y118" s="241">
        <f t="shared" si="251"/>
        <v>0</v>
      </c>
      <c r="Z118" s="241">
        <f t="shared" si="251"/>
        <v>0</v>
      </c>
      <c r="AA118" s="241">
        <f t="shared" si="251"/>
        <v>0</v>
      </c>
      <c r="AB118" s="241">
        <f t="shared" si="251"/>
        <v>0</v>
      </c>
      <c r="AC118" s="241">
        <f t="shared" si="251"/>
        <v>0</v>
      </c>
      <c r="AD118" s="241">
        <f t="shared" si="251"/>
        <v>0</v>
      </c>
      <c r="AE118" s="241">
        <f t="shared" si="251"/>
        <v>0</v>
      </c>
      <c r="AF118" s="241">
        <f t="shared" si="251"/>
        <v>0</v>
      </c>
      <c r="AG118" s="241">
        <f t="shared" si="251"/>
        <v>0</v>
      </c>
      <c r="AH118" s="241">
        <f t="shared" si="251"/>
        <v>0</v>
      </c>
      <c r="AI118" s="241">
        <f t="shared" si="251"/>
        <v>0</v>
      </c>
      <c r="AJ118" s="241">
        <f t="shared" si="251"/>
        <v>0</v>
      </c>
      <c r="AK118" s="241">
        <f t="shared" si="251"/>
        <v>0</v>
      </c>
      <c r="AL118" s="241">
        <f t="shared" si="251"/>
        <v>0</v>
      </c>
      <c r="AM118" s="241">
        <f t="shared" si="251"/>
        <v>0</v>
      </c>
      <c r="AN118" s="241">
        <f t="shared" si="251"/>
        <v>0</v>
      </c>
      <c r="AO118" s="241">
        <f t="shared" si="251"/>
        <v>0</v>
      </c>
      <c r="AP118" s="241">
        <f t="shared" si="251"/>
        <v>0</v>
      </c>
      <c r="AQ118" s="241">
        <f t="shared" si="251"/>
        <v>0</v>
      </c>
      <c r="AR118" s="241">
        <f t="shared" si="251"/>
        <v>0</v>
      </c>
      <c r="AS118" s="241">
        <f t="shared" si="251"/>
        <v>0</v>
      </c>
      <c r="AT118" s="241">
        <f t="shared" si="251"/>
        <v>0</v>
      </c>
      <c r="AU118" s="241">
        <f t="shared" si="251"/>
        <v>0</v>
      </c>
      <c r="AV118" s="241">
        <f>SUM(AV119:AV123)</f>
        <v>0</v>
      </c>
      <c r="AW118" s="241">
        <f>SUM(AW119:AW123)</f>
        <v>0</v>
      </c>
      <c r="AX118" s="241">
        <f>SUM(AX119:AX123)</f>
        <v>0</v>
      </c>
      <c r="AY118" s="241">
        <f>SUM(AY119:AY123)</f>
        <v>0</v>
      </c>
      <c r="AZ118" s="242">
        <f t="shared" si="127"/>
        <v>0</v>
      </c>
      <c r="BA118" s="241">
        <f>SUM(BA119:BA123)</f>
        <v>0</v>
      </c>
      <c r="BB118" s="241">
        <f>SUM(BB119:BB123)</f>
        <v>0</v>
      </c>
      <c r="BC118" s="242">
        <f t="shared" si="128"/>
        <v>0</v>
      </c>
      <c r="BD118" s="241">
        <f t="shared" si="251"/>
        <v>0</v>
      </c>
      <c r="BE118" s="241">
        <f t="shared" si="251"/>
        <v>0</v>
      </c>
      <c r="BF118" s="241">
        <f t="shared" si="251"/>
        <v>0</v>
      </c>
      <c r="BG118" s="242">
        <f t="shared" si="129"/>
        <v>0</v>
      </c>
      <c r="BH118" s="241">
        <f t="shared" ref="BH118" si="252">SUM(BH119:BH123)</f>
        <v>0</v>
      </c>
      <c r="BI118" s="241">
        <f t="shared" si="251"/>
        <v>0</v>
      </c>
      <c r="BJ118" s="241">
        <f t="shared" si="251"/>
        <v>0</v>
      </c>
      <c r="BK118" s="241">
        <f t="shared" si="251"/>
        <v>0</v>
      </c>
      <c r="BL118" s="241">
        <f t="shared" si="251"/>
        <v>0</v>
      </c>
      <c r="BM118" s="241">
        <f t="shared" si="251"/>
        <v>0</v>
      </c>
      <c r="BN118" s="241">
        <f t="shared" si="251"/>
        <v>0</v>
      </c>
      <c r="BO118" s="241">
        <f t="shared" si="251"/>
        <v>0</v>
      </c>
      <c r="BP118" s="241">
        <f t="shared" si="251"/>
        <v>0</v>
      </c>
      <c r="BQ118" s="241">
        <f t="shared" si="251"/>
        <v>0</v>
      </c>
      <c r="BR118" s="243">
        <f t="shared" si="130"/>
        <v>0</v>
      </c>
      <c r="BS118" s="241">
        <f t="shared" si="251"/>
        <v>0</v>
      </c>
      <c r="BT118" s="241">
        <f t="shared" si="251"/>
        <v>0</v>
      </c>
      <c r="BU118" s="241">
        <f t="shared" si="251"/>
        <v>0</v>
      </c>
      <c r="BV118" s="241">
        <f t="shared" si="251"/>
        <v>0</v>
      </c>
      <c r="BW118" s="241">
        <f t="shared" si="251"/>
        <v>0</v>
      </c>
      <c r="BX118" s="241">
        <f>SUM(BX119:BX123)</f>
        <v>0</v>
      </c>
      <c r="BY118" s="244">
        <f t="shared" si="125"/>
        <v>2773073.4172999999</v>
      </c>
      <c r="BZ118" s="241">
        <f t="shared" si="126"/>
        <v>0</v>
      </c>
      <c r="CA118" s="241">
        <f t="shared" si="251"/>
        <v>0</v>
      </c>
      <c r="CB118" s="241">
        <f t="shared" si="251"/>
        <v>0</v>
      </c>
      <c r="CC118" s="210" t="s">
        <v>83</v>
      </c>
    </row>
    <row r="119" spans="1:81" ht="18" x14ac:dyDescent="0.3">
      <c r="A119" s="153" t="s">
        <v>386</v>
      </c>
      <c r="B119" s="152" t="s">
        <v>387</v>
      </c>
      <c r="C119" s="232">
        <f t="shared" si="111"/>
        <v>1223194.8772999998</v>
      </c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68">
        <f>'работы и услуги'!E88</f>
        <v>1223194.8772999998</v>
      </c>
      <c r="O119" s="233"/>
      <c r="P119" s="233"/>
      <c r="Q119" s="234">
        <f t="shared" si="122"/>
        <v>0</v>
      </c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  <c r="AS119" s="233"/>
      <c r="AT119" s="233"/>
      <c r="AU119" s="233"/>
      <c r="AV119" s="233"/>
      <c r="AW119" s="233"/>
      <c r="AX119" s="233"/>
      <c r="AY119" s="233"/>
      <c r="AZ119" s="235">
        <f t="shared" si="127"/>
        <v>0</v>
      </c>
      <c r="BA119" s="233"/>
      <c r="BB119" s="233"/>
      <c r="BC119" s="235">
        <f t="shared" si="128"/>
        <v>0</v>
      </c>
      <c r="BD119" s="233"/>
      <c r="BE119" s="233"/>
      <c r="BF119" s="233"/>
      <c r="BG119" s="235">
        <f t="shared" si="129"/>
        <v>0</v>
      </c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233"/>
      <c r="BR119" s="236">
        <f t="shared" si="130"/>
        <v>0</v>
      </c>
      <c r="BS119" s="233"/>
      <c r="BT119" s="233"/>
      <c r="BU119" s="233"/>
      <c r="BV119" s="233"/>
      <c r="BW119" s="233"/>
      <c r="BX119" s="233"/>
      <c r="BY119" s="237">
        <f t="shared" si="125"/>
        <v>1223194.8772999998</v>
      </c>
      <c r="BZ119" s="233">
        <f t="shared" si="126"/>
        <v>0</v>
      </c>
      <c r="CA119" s="233"/>
      <c r="CB119" s="233"/>
      <c r="CC119" s="210" t="s">
        <v>83</v>
      </c>
    </row>
    <row r="120" spans="1:81" ht="21" customHeight="1" x14ac:dyDescent="0.3">
      <c r="A120" s="153" t="s">
        <v>388</v>
      </c>
      <c r="B120" s="152" t="s">
        <v>389</v>
      </c>
      <c r="C120" s="240">
        <f t="shared" si="111"/>
        <v>0</v>
      </c>
      <c r="D120" s="233"/>
      <c r="E120" s="241"/>
      <c r="F120" s="241"/>
      <c r="G120" s="241"/>
      <c r="H120" s="241"/>
      <c r="I120" s="241"/>
      <c r="J120" s="241"/>
      <c r="K120" s="241"/>
      <c r="L120" s="241"/>
      <c r="M120" s="241"/>
      <c r="N120" s="267"/>
      <c r="O120" s="241"/>
      <c r="P120" s="241"/>
      <c r="Q120" s="234">
        <f t="shared" si="122"/>
        <v>0</v>
      </c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2">
        <f t="shared" si="127"/>
        <v>0</v>
      </c>
      <c r="BA120" s="241"/>
      <c r="BB120" s="241"/>
      <c r="BC120" s="242">
        <f t="shared" si="128"/>
        <v>0</v>
      </c>
      <c r="BD120" s="241"/>
      <c r="BE120" s="241"/>
      <c r="BF120" s="241"/>
      <c r="BG120" s="242">
        <f t="shared" si="129"/>
        <v>0</v>
      </c>
      <c r="BH120" s="241"/>
      <c r="BI120" s="241"/>
      <c r="BJ120" s="241"/>
      <c r="BK120" s="241"/>
      <c r="BL120" s="241"/>
      <c r="BM120" s="241"/>
      <c r="BN120" s="241"/>
      <c r="BO120" s="241"/>
      <c r="BP120" s="241"/>
      <c r="BQ120" s="241"/>
      <c r="BR120" s="243">
        <f t="shared" si="130"/>
        <v>0</v>
      </c>
      <c r="BS120" s="241"/>
      <c r="BT120" s="241"/>
      <c r="BU120" s="241"/>
      <c r="BV120" s="241"/>
      <c r="BW120" s="241"/>
      <c r="BX120" s="241"/>
      <c r="BY120" s="244">
        <f t="shared" si="125"/>
        <v>0</v>
      </c>
      <c r="BZ120" s="241">
        <f t="shared" si="126"/>
        <v>0</v>
      </c>
      <c r="CA120" s="241"/>
      <c r="CB120" s="241"/>
      <c r="CC120" s="210" t="s">
        <v>83</v>
      </c>
    </row>
    <row r="121" spans="1:81" ht="21" customHeight="1" x14ac:dyDescent="0.3">
      <c r="A121" s="153" t="s">
        <v>390</v>
      </c>
      <c r="B121" s="152" t="s">
        <v>391</v>
      </c>
      <c r="C121" s="240">
        <f t="shared" si="111"/>
        <v>97985.16</v>
      </c>
      <c r="D121" s="233"/>
      <c r="E121" s="241"/>
      <c r="F121" s="241"/>
      <c r="G121" s="241"/>
      <c r="H121" s="241"/>
      <c r="I121" s="241"/>
      <c r="J121" s="241"/>
      <c r="K121" s="241"/>
      <c r="L121" s="241"/>
      <c r="M121" s="241"/>
      <c r="N121" s="267">
        <f>'работы и услуги'!E25</f>
        <v>97985.16</v>
      </c>
      <c r="O121" s="241"/>
      <c r="P121" s="241"/>
      <c r="Q121" s="234">
        <f t="shared" si="122"/>
        <v>0</v>
      </c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1"/>
      <c r="AC121" s="241"/>
      <c r="AD121" s="241"/>
      <c r="AE121" s="241"/>
      <c r="AF121" s="241"/>
      <c r="AG121" s="241"/>
      <c r="AH121" s="241"/>
      <c r="AI121" s="241"/>
      <c r="AJ121" s="241"/>
      <c r="AK121" s="241"/>
      <c r="AL121" s="241"/>
      <c r="AM121" s="241"/>
      <c r="AN121" s="241"/>
      <c r="AO121" s="241"/>
      <c r="AP121" s="241"/>
      <c r="AQ121" s="241"/>
      <c r="AR121" s="241"/>
      <c r="AS121" s="241"/>
      <c r="AT121" s="241"/>
      <c r="AU121" s="241"/>
      <c r="AV121" s="241"/>
      <c r="AW121" s="241"/>
      <c r="AX121" s="241"/>
      <c r="AY121" s="241"/>
      <c r="AZ121" s="242">
        <f t="shared" si="127"/>
        <v>0</v>
      </c>
      <c r="BA121" s="241"/>
      <c r="BB121" s="241"/>
      <c r="BC121" s="242">
        <f t="shared" si="128"/>
        <v>0</v>
      </c>
      <c r="BD121" s="241"/>
      <c r="BE121" s="241"/>
      <c r="BF121" s="241"/>
      <c r="BG121" s="242">
        <f t="shared" si="129"/>
        <v>0</v>
      </c>
      <c r="BH121" s="241"/>
      <c r="BI121" s="241"/>
      <c r="BJ121" s="241"/>
      <c r="BK121" s="241"/>
      <c r="BL121" s="241"/>
      <c r="BM121" s="241"/>
      <c r="BN121" s="241"/>
      <c r="BO121" s="241"/>
      <c r="BP121" s="241"/>
      <c r="BQ121" s="241"/>
      <c r="BR121" s="243">
        <f t="shared" si="130"/>
        <v>0</v>
      </c>
      <c r="BS121" s="241"/>
      <c r="BT121" s="241"/>
      <c r="BU121" s="241"/>
      <c r="BV121" s="241"/>
      <c r="BW121" s="241"/>
      <c r="BX121" s="241"/>
      <c r="BY121" s="244">
        <f t="shared" si="125"/>
        <v>97985.16</v>
      </c>
      <c r="BZ121" s="241">
        <f t="shared" si="126"/>
        <v>0</v>
      </c>
      <c r="CA121" s="241"/>
      <c r="CB121" s="241"/>
      <c r="CC121" s="210" t="s">
        <v>83</v>
      </c>
    </row>
    <row r="122" spans="1:81" ht="18" x14ac:dyDescent="0.3">
      <c r="A122" s="154" t="s">
        <v>392</v>
      </c>
      <c r="B122" s="152" t="s">
        <v>393</v>
      </c>
      <c r="C122" s="240">
        <f t="shared" si="111"/>
        <v>1364820</v>
      </c>
      <c r="D122" s="233"/>
      <c r="E122" s="241"/>
      <c r="F122" s="241"/>
      <c r="G122" s="241"/>
      <c r="H122" s="241"/>
      <c r="I122" s="241"/>
      <c r="J122" s="241"/>
      <c r="K122" s="241"/>
      <c r="L122" s="241"/>
      <c r="M122" s="241"/>
      <c r="N122" s="267">
        <f>'работы и услуги'!E89</f>
        <v>1364820</v>
      </c>
      <c r="O122" s="241"/>
      <c r="P122" s="241"/>
      <c r="Q122" s="234">
        <f t="shared" si="122"/>
        <v>0</v>
      </c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1"/>
      <c r="AC122" s="241"/>
      <c r="AD122" s="241"/>
      <c r="AE122" s="241"/>
      <c r="AF122" s="241"/>
      <c r="AG122" s="241"/>
      <c r="AH122" s="241"/>
      <c r="AI122" s="241"/>
      <c r="AJ122" s="241"/>
      <c r="AK122" s="241"/>
      <c r="AL122" s="241"/>
      <c r="AM122" s="241"/>
      <c r="AN122" s="241"/>
      <c r="AO122" s="241"/>
      <c r="AP122" s="241"/>
      <c r="AQ122" s="241"/>
      <c r="AR122" s="241"/>
      <c r="AS122" s="241"/>
      <c r="AT122" s="241"/>
      <c r="AU122" s="241"/>
      <c r="AV122" s="241"/>
      <c r="AW122" s="241"/>
      <c r="AX122" s="241"/>
      <c r="AY122" s="241"/>
      <c r="AZ122" s="242">
        <f t="shared" si="127"/>
        <v>0</v>
      </c>
      <c r="BA122" s="241"/>
      <c r="BB122" s="241"/>
      <c r="BC122" s="242">
        <f t="shared" si="128"/>
        <v>0</v>
      </c>
      <c r="BD122" s="241"/>
      <c r="BE122" s="241"/>
      <c r="BF122" s="241"/>
      <c r="BG122" s="242">
        <f t="shared" si="129"/>
        <v>0</v>
      </c>
      <c r="BH122" s="241"/>
      <c r="BI122" s="241"/>
      <c r="BJ122" s="241"/>
      <c r="BK122" s="241"/>
      <c r="BL122" s="241"/>
      <c r="BM122" s="241"/>
      <c r="BN122" s="241"/>
      <c r="BO122" s="241"/>
      <c r="BP122" s="241"/>
      <c r="BQ122" s="241"/>
      <c r="BR122" s="243">
        <f t="shared" si="130"/>
        <v>0</v>
      </c>
      <c r="BS122" s="241"/>
      <c r="BT122" s="241"/>
      <c r="BU122" s="241"/>
      <c r="BV122" s="241"/>
      <c r="BW122" s="241"/>
      <c r="BX122" s="241"/>
      <c r="BY122" s="244">
        <f t="shared" si="125"/>
        <v>1364820</v>
      </c>
      <c r="BZ122" s="241">
        <f t="shared" si="126"/>
        <v>0</v>
      </c>
      <c r="CA122" s="241"/>
      <c r="CB122" s="241"/>
      <c r="CC122" s="210" t="s">
        <v>83</v>
      </c>
    </row>
    <row r="123" spans="1:81" ht="18" x14ac:dyDescent="0.3">
      <c r="A123" s="154" t="s">
        <v>394</v>
      </c>
      <c r="B123" s="152" t="s">
        <v>395</v>
      </c>
      <c r="C123" s="240">
        <f t="shared" si="111"/>
        <v>87073.38</v>
      </c>
      <c r="D123" s="233"/>
      <c r="E123" s="241"/>
      <c r="F123" s="241"/>
      <c r="G123" s="241"/>
      <c r="H123" s="241"/>
      <c r="I123" s="241"/>
      <c r="J123" s="241"/>
      <c r="K123" s="241"/>
      <c r="L123" s="241"/>
      <c r="M123" s="241"/>
      <c r="N123" s="267">
        <f>'работы и услуги'!E26</f>
        <v>87073.38</v>
      </c>
      <c r="O123" s="241"/>
      <c r="P123" s="241"/>
      <c r="Q123" s="234">
        <f t="shared" si="122"/>
        <v>0</v>
      </c>
      <c r="R123" s="241"/>
      <c r="S123" s="241"/>
      <c r="T123" s="241"/>
      <c r="U123" s="241"/>
      <c r="V123" s="241"/>
      <c r="W123" s="241"/>
      <c r="X123" s="241"/>
      <c r="Y123" s="241"/>
      <c r="Z123" s="241"/>
      <c r="AA123" s="241"/>
      <c r="AB123" s="241"/>
      <c r="AC123" s="241"/>
      <c r="AD123" s="241"/>
      <c r="AE123" s="241"/>
      <c r="AF123" s="241"/>
      <c r="AG123" s="241"/>
      <c r="AH123" s="241"/>
      <c r="AI123" s="241"/>
      <c r="AJ123" s="241"/>
      <c r="AK123" s="241"/>
      <c r="AL123" s="241"/>
      <c r="AM123" s="241"/>
      <c r="AN123" s="241"/>
      <c r="AO123" s="241"/>
      <c r="AP123" s="241"/>
      <c r="AQ123" s="241"/>
      <c r="AR123" s="241"/>
      <c r="AS123" s="241"/>
      <c r="AT123" s="241"/>
      <c r="AU123" s="241"/>
      <c r="AV123" s="241"/>
      <c r="AW123" s="241"/>
      <c r="AX123" s="241"/>
      <c r="AY123" s="241"/>
      <c r="AZ123" s="242">
        <f t="shared" si="127"/>
        <v>0</v>
      </c>
      <c r="BA123" s="241"/>
      <c r="BB123" s="241"/>
      <c r="BC123" s="242">
        <f t="shared" si="128"/>
        <v>0</v>
      </c>
      <c r="BD123" s="241"/>
      <c r="BE123" s="241"/>
      <c r="BF123" s="241"/>
      <c r="BG123" s="242">
        <f t="shared" si="129"/>
        <v>0</v>
      </c>
      <c r="BH123" s="241"/>
      <c r="BI123" s="241"/>
      <c r="BJ123" s="241"/>
      <c r="BK123" s="241"/>
      <c r="BL123" s="241"/>
      <c r="BM123" s="241"/>
      <c r="BN123" s="241"/>
      <c r="BO123" s="241"/>
      <c r="BP123" s="241"/>
      <c r="BQ123" s="241"/>
      <c r="BR123" s="243">
        <f t="shared" si="130"/>
        <v>0</v>
      </c>
      <c r="BS123" s="241"/>
      <c r="BT123" s="241"/>
      <c r="BU123" s="241"/>
      <c r="BV123" s="241"/>
      <c r="BW123" s="241"/>
      <c r="BX123" s="241"/>
      <c r="BY123" s="244">
        <f t="shared" si="125"/>
        <v>87073.38</v>
      </c>
      <c r="BZ123" s="241">
        <f t="shared" si="126"/>
        <v>0</v>
      </c>
      <c r="CA123" s="241"/>
      <c r="CB123" s="241"/>
      <c r="CC123" s="210" t="s">
        <v>83</v>
      </c>
    </row>
    <row r="124" spans="1:81" ht="24.6" customHeight="1" x14ac:dyDescent="0.3">
      <c r="A124" s="151" t="s">
        <v>396</v>
      </c>
      <c r="B124" s="152" t="s">
        <v>397</v>
      </c>
      <c r="C124" s="240">
        <f t="shared" si="111"/>
        <v>33369</v>
      </c>
      <c r="D124" s="233"/>
      <c r="E124" s="241"/>
      <c r="F124" s="241"/>
      <c r="G124" s="241"/>
      <c r="H124" s="241"/>
      <c r="I124" s="241"/>
      <c r="J124" s="241"/>
      <c r="K124" s="241"/>
      <c r="L124" s="241"/>
      <c r="M124" s="241"/>
      <c r="N124" s="267">
        <f>'работы и услуги'!E27</f>
        <v>33369</v>
      </c>
      <c r="O124" s="241"/>
      <c r="P124" s="241"/>
      <c r="Q124" s="234">
        <f t="shared" si="122"/>
        <v>0</v>
      </c>
      <c r="R124" s="241"/>
      <c r="S124" s="241"/>
      <c r="T124" s="241"/>
      <c r="U124" s="241"/>
      <c r="V124" s="241"/>
      <c r="W124" s="241"/>
      <c r="X124" s="241"/>
      <c r="Y124" s="241"/>
      <c r="Z124" s="241"/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1"/>
      <c r="AN124" s="241"/>
      <c r="AO124" s="241"/>
      <c r="AP124" s="241"/>
      <c r="AQ124" s="241"/>
      <c r="AR124" s="241"/>
      <c r="AS124" s="241"/>
      <c r="AT124" s="241"/>
      <c r="AU124" s="241"/>
      <c r="AV124" s="241"/>
      <c r="AW124" s="241"/>
      <c r="AX124" s="241"/>
      <c r="AY124" s="241"/>
      <c r="AZ124" s="242">
        <f t="shared" si="127"/>
        <v>0</v>
      </c>
      <c r="BA124" s="241"/>
      <c r="BB124" s="241"/>
      <c r="BC124" s="242">
        <f t="shared" si="128"/>
        <v>0</v>
      </c>
      <c r="BD124" s="241"/>
      <c r="BE124" s="241"/>
      <c r="BF124" s="241"/>
      <c r="BG124" s="242">
        <f t="shared" si="129"/>
        <v>0</v>
      </c>
      <c r="BH124" s="241"/>
      <c r="BI124" s="241"/>
      <c r="BJ124" s="241"/>
      <c r="BK124" s="241"/>
      <c r="BL124" s="241"/>
      <c r="BM124" s="241"/>
      <c r="BN124" s="241"/>
      <c r="BO124" s="241"/>
      <c r="BP124" s="241"/>
      <c r="BQ124" s="241"/>
      <c r="BR124" s="243">
        <f t="shared" si="130"/>
        <v>0</v>
      </c>
      <c r="BS124" s="241"/>
      <c r="BT124" s="241"/>
      <c r="BU124" s="241"/>
      <c r="BV124" s="241"/>
      <c r="BW124" s="241"/>
      <c r="BX124" s="241"/>
      <c r="BY124" s="244">
        <f t="shared" si="125"/>
        <v>33369</v>
      </c>
      <c r="BZ124" s="241">
        <f t="shared" si="126"/>
        <v>0</v>
      </c>
      <c r="CA124" s="241"/>
      <c r="CB124" s="241"/>
      <c r="CC124" s="210" t="s">
        <v>83</v>
      </c>
    </row>
    <row r="125" spans="1:81" ht="20.399999999999999" x14ac:dyDescent="0.3">
      <c r="A125" s="155" t="s">
        <v>398</v>
      </c>
      <c r="B125" s="152" t="s">
        <v>399</v>
      </c>
      <c r="C125" s="240">
        <f t="shared" si="111"/>
        <v>0</v>
      </c>
      <c r="D125" s="233"/>
      <c r="E125" s="241"/>
      <c r="F125" s="241"/>
      <c r="G125" s="241"/>
      <c r="H125" s="241"/>
      <c r="I125" s="241"/>
      <c r="J125" s="241"/>
      <c r="K125" s="241"/>
      <c r="L125" s="241"/>
      <c r="M125" s="241"/>
      <c r="N125" s="267"/>
      <c r="O125" s="241"/>
      <c r="P125" s="241"/>
      <c r="Q125" s="234">
        <f t="shared" si="122"/>
        <v>0</v>
      </c>
      <c r="R125" s="241"/>
      <c r="S125" s="241"/>
      <c r="T125" s="241"/>
      <c r="U125" s="241"/>
      <c r="V125" s="241"/>
      <c r="W125" s="241"/>
      <c r="X125" s="241"/>
      <c r="Y125" s="241"/>
      <c r="Z125" s="241"/>
      <c r="AA125" s="241"/>
      <c r="AB125" s="241"/>
      <c r="AC125" s="241"/>
      <c r="AD125" s="241"/>
      <c r="AE125" s="241"/>
      <c r="AF125" s="241"/>
      <c r="AG125" s="241"/>
      <c r="AH125" s="241"/>
      <c r="AI125" s="241"/>
      <c r="AJ125" s="241"/>
      <c r="AK125" s="241"/>
      <c r="AL125" s="241"/>
      <c r="AM125" s="241"/>
      <c r="AN125" s="241"/>
      <c r="AO125" s="241"/>
      <c r="AP125" s="241"/>
      <c r="AQ125" s="241"/>
      <c r="AR125" s="241"/>
      <c r="AS125" s="241"/>
      <c r="AT125" s="241"/>
      <c r="AU125" s="241"/>
      <c r="AV125" s="241"/>
      <c r="AW125" s="241"/>
      <c r="AX125" s="241"/>
      <c r="AY125" s="241"/>
      <c r="AZ125" s="242">
        <f t="shared" si="127"/>
        <v>0</v>
      </c>
      <c r="BA125" s="241"/>
      <c r="BB125" s="241"/>
      <c r="BC125" s="242">
        <f t="shared" si="128"/>
        <v>0</v>
      </c>
      <c r="BD125" s="241"/>
      <c r="BE125" s="241"/>
      <c r="BF125" s="241"/>
      <c r="BG125" s="242">
        <f t="shared" si="129"/>
        <v>0</v>
      </c>
      <c r="BH125" s="241"/>
      <c r="BI125" s="241"/>
      <c r="BJ125" s="241"/>
      <c r="BK125" s="241"/>
      <c r="BL125" s="241"/>
      <c r="BM125" s="241"/>
      <c r="BN125" s="241"/>
      <c r="BO125" s="241"/>
      <c r="BP125" s="241"/>
      <c r="BQ125" s="241"/>
      <c r="BR125" s="243">
        <f t="shared" si="130"/>
        <v>0</v>
      </c>
      <c r="BS125" s="241"/>
      <c r="BT125" s="241"/>
      <c r="BU125" s="241"/>
      <c r="BV125" s="241"/>
      <c r="BW125" s="241"/>
      <c r="BX125" s="241"/>
      <c r="BY125" s="244">
        <f t="shared" si="125"/>
        <v>0</v>
      </c>
      <c r="BZ125" s="241">
        <f t="shared" si="126"/>
        <v>0</v>
      </c>
      <c r="CA125" s="241"/>
      <c r="CB125" s="241"/>
      <c r="CC125" s="210" t="s">
        <v>83</v>
      </c>
    </row>
    <row r="126" spans="1:81" ht="20.399999999999999" hidden="1" x14ac:dyDescent="0.3">
      <c r="A126" s="155" t="s">
        <v>400</v>
      </c>
      <c r="B126" s="152" t="s">
        <v>401</v>
      </c>
      <c r="C126" s="240">
        <f t="shared" si="111"/>
        <v>0</v>
      </c>
      <c r="D126" s="233"/>
      <c r="E126" s="241"/>
      <c r="F126" s="241"/>
      <c r="G126" s="241"/>
      <c r="H126" s="241"/>
      <c r="I126" s="241"/>
      <c r="J126" s="241"/>
      <c r="K126" s="241"/>
      <c r="L126" s="241"/>
      <c r="M126" s="241"/>
      <c r="N126" s="267"/>
      <c r="O126" s="241"/>
      <c r="P126" s="241"/>
      <c r="Q126" s="234">
        <f t="shared" si="122"/>
        <v>0</v>
      </c>
      <c r="R126" s="241"/>
      <c r="S126" s="241"/>
      <c r="T126" s="241"/>
      <c r="U126" s="241"/>
      <c r="V126" s="241"/>
      <c r="W126" s="241"/>
      <c r="X126" s="241"/>
      <c r="Y126" s="241"/>
      <c r="Z126" s="241"/>
      <c r="AA126" s="241"/>
      <c r="AB126" s="241"/>
      <c r="AC126" s="241"/>
      <c r="AD126" s="241"/>
      <c r="AE126" s="241"/>
      <c r="AF126" s="241"/>
      <c r="AG126" s="241"/>
      <c r="AH126" s="241"/>
      <c r="AI126" s="241"/>
      <c r="AJ126" s="241"/>
      <c r="AK126" s="241"/>
      <c r="AL126" s="241"/>
      <c r="AM126" s="241"/>
      <c r="AN126" s="241"/>
      <c r="AO126" s="241"/>
      <c r="AP126" s="241"/>
      <c r="AQ126" s="241"/>
      <c r="AR126" s="241"/>
      <c r="AS126" s="241"/>
      <c r="AT126" s="241"/>
      <c r="AU126" s="241"/>
      <c r="AV126" s="241"/>
      <c r="AW126" s="241"/>
      <c r="AX126" s="241"/>
      <c r="AY126" s="241"/>
      <c r="AZ126" s="242">
        <f t="shared" si="127"/>
        <v>0</v>
      </c>
      <c r="BA126" s="241"/>
      <c r="BB126" s="241"/>
      <c r="BC126" s="242">
        <f t="shared" si="128"/>
        <v>0</v>
      </c>
      <c r="BD126" s="241"/>
      <c r="BE126" s="241"/>
      <c r="BF126" s="241"/>
      <c r="BG126" s="242">
        <f t="shared" si="129"/>
        <v>0</v>
      </c>
      <c r="BH126" s="241"/>
      <c r="BI126" s="241"/>
      <c r="BJ126" s="241"/>
      <c r="BK126" s="241"/>
      <c r="BL126" s="241"/>
      <c r="BM126" s="241"/>
      <c r="BN126" s="241"/>
      <c r="BO126" s="241"/>
      <c r="BP126" s="241"/>
      <c r="BQ126" s="241"/>
      <c r="BR126" s="243">
        <f t="shared" si="130"/>
        <v>0</v>
      </c>
      <c r="BS126" s="241"/>
      <c r="BT126" s="241"/>
      <c r="BU126" s="241"/>
      <c r="BV126" s="241"/>
      <c r="BW126" s="241"/>
      <c r="BX126" s="241"/>
      <c r="BY126" s="244">
        <f t="shared" si="125"/>
        <v>0</v>
      </c>
      <c r="BZ126" s="241">
        <f t="shared" si="126"/>
        <v>0</v>
      </c>
      <c r="CA126" s="241"/>
      <c r="CB126" s="241"/>
      <c r="CC126" s="210" t="s">
        <v>83</v>
      </c>
    </row>
    <row r="127" spans="1:81" ht="33" hidden="1" customHeight="1" x14ac:dyDescent="0.3">
      <c r="A127" s="151" t="s">
        <v>402</v>
      </c>
      <c r="B127" s="152" t="s">
        <v>403</v>
      </c>
      <c r="C127" s="240">
        <f t="shared" si="111"/>
        <v>0</v>
      </c>
      <c r="D127" s="233"/>
      <c r="E127" s="241"/>
      <c r="F127" s="241"/>
      <c r="G127" s="241"/>
      <c r="H127" s="241"/>
      <c r="I127" s="241"/>
      <c r="J127" s="241"/>
      <c r="K127" s="241"/>
      <c r="L127" s="241"/>
      <c r="M127" s="241"/>
      <c r="N127" s="267"/>
      <c r="O127" s="241"/>
      <c r="P127" s="241"/>
      <c r="Q127" s="234">
        <f t="shared" si="122"/>
        <v>0</v>
      </c>
      <c r="R127" s="241"/>
      <c r="S127" s="241"/>
      <c r="T127" s="241"/>
      <c r="U127" s="241"/>
      <c r="V127" s="241"/>
      <c r="W127" s="241"/>
      <c r="X127" s="241"/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241"/>
      <c r="AJ127" s="241"/>
      <c r="AK127" s="241"/>
      <c r="AL127" s="241"/>
      <c r="AM127" s="241"/>
      <c r="AN127" s="241"/>
      <c r="AO127" s="241"/>
      <c r="AP127" s="241"/>
      <c r="AQ127" s="241"/>
      <c r="AR127" s="241"/>
      <c r="AS127" s="241"/>
      <c r="AT127" s="241"/>
      <c r="AU127" s="241"/>
      <c r="AV127" s="241"/>
      <c r="AW127" s="241"/>
      <c r="AX127" s="241"/>
      <c r="AY127" s="241"/>
      <c r="AZ127" s="242">
        <f t="shared" si="127"/>
        <v>0</v>
      </c>
      <c r="BA127" s="241"/>
      <c r="BB127" s="241"/>
      <c r="BC127" s="242">
        <f t="shared" si="128"/>
        <v>0</v>
      </c>
      <c r="BD127" s="241"/>
      <c r="BE127" s="241"/>
      <c r="BF127" s="241"/>
      <c r="BG127" s="242">
        <f t="shared" si="129"/>
        <v>0</v>
      </c>
      <c r="BH127" s="241"/>
      <c r="BI127" s="241"/>
      <c r="BJ127" s="241"/>
      <c r="BK127" s="241"/>
      <c r="BL127" s="241"/>
      <c r="BM127" s="241"/>
      <c r="BN127" s="241"/>
      <c r="BO127" s="241"/>
      <c r="BP127" s="241"/>
      <c r="BQ127" s="241"/>
      <c r="BR127" s="243">
        <f t="shared" si="130"/>
        <v>0</v>
      </c>
      <c r="BS127" s="241"/>
      <c r="BT127" s="241"/>
      <c r="BU127" s="241"/>
      <c r="BV127" s="241"/>
      <c r="BW127" s="241"/>
      <c r="BX127" s="241"/>
      <c r="BY127" s="244">
        <f t="shared" si="125"/>
        <v>0</v>
      </c>
      <c r="BZ127" s="241">
        <f t="shared" si="126"/>
        <v>0</v>
      </c>
      <c r="CA127" s="241"/>
      <c r="CB127" s="241"/>
      <c r="CC127" s="210" t="s">
        <v>83</v>
      </c>
    </row>
    <row r="128" spans="1:81" ht="72" hidden="1" x14ac:dyDescent="0.3">
      <c r="A128" s="145" t="s">
        <v>404</v>
      </c>
      <c r="B128" s="150" t="s">
        <v>405</v>
      </c>
      <c r="C128" s="227">
        <f t="shared" si="111"/>
        <v>0</v>
      </c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66"/>
      <c r="P128" s="228"/>
      <c r="Q128" s="229">
        <f t="shared" si="122"/>
        <v>0</v>
      </c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  <c r="AY128" s="228"/>
      <c r="AZ128" s="230">
        <f t="shared" si="127"/>
        <v>0</v>
      </c>
      <c r="BA128" s="228"/>
      <c r="BB128" s="228"/>
      <c r="BC128" s="230">
        <f t="shared" si="128"/>
        <v>0</v>
      </c>
      <c r="BD128" s="228"/>
      <c r="BE128" s="228"/>
      <c r="BF128" s="228"/>
      <c r="BG128" s="230">
        <f t="shared" si="129"/>
        <v>0</v>
      </c>
      <c r="BH128" s="228"/>
      <c r="BI128" s="228"/>
      <c r="BJ128" s="228"/>
      <c r="BK128" s="228"/>
      <c r="BL128" s="228"/>
      <c r="BM128" s="228"/>
      <c r="BN128" s="228"/>
      <c r="BO128" s="228"/>
      <c r="BP128" s="228"/>
      <c r="BQ128" s="228"/>
      <c r="BR128" s="231">
        <f t="shared" si="130"/>
        <v>0</v>
      </c>
      <c r="BS128" s="228"/>
      <c r="BT128" s="228"/>
      <c r="BU128" s="228"/>
      <c r="BV128" s="228"/>
      <c r="BW128" s="228"/>
      <c r="BX128" s="228"/>
      <c r="BY128" s="239">
        <f t="shared" si="125"/>
        <v>0</v>
      </c>
      <c r="BZ128" s="228">
        <f t="shared" si="126"/>
        <v>0</v>
      </c>
      <c r="CA128" s="228"/>
      <c r="CB128" s="228"/>
      <c r="CC128" s="210" t="s">
        <v>83</v>
      </c>
    </row>
    <row r="129" spans="1:81" ht="37.200000000000003" customHeight="1" x14ac:dyDescent="0.3">
      <c r="A129" s="145" t="s">
        <v>406</v>
      </c>
      <c r="B129" s="150" t="s">
        <v>407</v>
      </c>
      <c r="C129" s="227">
        <f t="shared" si="111"/>
        <v>194705</v>
      </c>
      <c r="D129" s="228"/>
      <c r="E129" s="228"/>
      <c r="F129" s="228"/>
      <c r="G129" s="228"/>
      <c r="H129" s="228"/>
      <c r="I129" s="228"/>
      <c r="J129" s="228"/>
      <c r="K129" s="228"/>
      <c r="L129" s="228"/>
      <c r="M129" s="228"/>
      <c r="N129" s="228"/>
      <c r="O129" s="266">
        <f>'работы и услуги'!D50</f>
        <v>194705</v>
      </c>
      <c r="P129" s="228"/>
      <c r="Q129" s="229">
        <f t="shared" si="122"/>
        <v>0</v>
      </c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  <c r="AY129" s="228"/>
      <c r="AZ129" s="230">
        <f t="shared" si="127"/>
        <v>0</v>
      </c>
      <c r="BA129" s="228"/>
      <c r="BB129" s="228"/>
      <c r="BC129" s="230">
        <f t="shared" si="128"/>
        <v>0</v>
      </c>
      <c r="BD129" s="228"/>
      <c r="BE129" s="228"/>
      <c r="BF129" s="228"/>
      <c r="BG129" s="230">
        <f t="shared" si="129"/>
        <v>0</v>
      </c>
      <c r="BH129" s="228"/>
      <c r="BI129" s="228"/>
      <c r="BJ129" s="228"/>
      <c r="BK129" s="228"/>
      <c r="BL129" s="228"/>
      <c r="BM129" s="228"/>
      <c r="BN129" s="228"/>
      <c r="BO129" s="228"/>
      <c r="BP129" s="228"/>
      <c r="BQ129" s="228"/>
      <c r="BR129" s="231">
        <f t="shared" si="130"/>
        <v>0</v>
      </c>
      <c r="BS129" s="228"/>
      <c r="BT129" s="228"/>
      <c r="BU129" s="228"/>
      <c r="BV129" s="228"/>
      <c r="BW129" s="228"/>
      <c r="BX129" s="228"/>
      <c r="BY129" s="239">
        <f t="shared" si="125"/>
        <v>194705</v>
      </c>
      <c r="BZ129" s="228">
        <f t="shared" si="126"/>
        <v>0</v>
      </c>
      <c r="CA129" s="228"/>
      <c r="CB129" s="228"/>
      <c r="CC129" s="210" t="s">
        <v>83</v>
      </c>
    </row>
    <row r="130" spans="1:81" ht="20.399999999999999" x14ac:dyDescent="0.3">
      <c r="A130" s="155" t="s">
        <v>408</v>
      </c>
      <c r="B130" s="152" t="s">
        <v>409</v>
      </c>
      <c r="C130" s="240">
        <f t="shared" si="111"/>
        <v>0</v>
      </c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5">
        <f t="shared" si="122"/>
        <v>0</v>
      </c>
      <c r="R130" s="241"/>
      <c r="S130" s="241"/>
      <c r="T130" s="241"/>
      <c r="U130" s="241"/>
      <c r="V130" s="241"/>
      <c r="W130" s="241"/>
      <c r="X130" s="241"/>
      <c r="Y130" s="241"/>
      <c r="Z130" s="241"/>
      <c r="AA130" s="241"/>
      <c r="AB130" s="241"/>
      <c r="AC130" s="241"/>
      <c r="AD130" s="241"/>
      <c r="AE130" s="241"/>
      <c r="AF130" s="241"/>
      <c r="AG130" s="241"/>
      <c r="AH130" s="241"/>
      <c r="AI130" s="241"/>
      <c r="AJ130" s="241"/>
      <c r="AK130" s="241"/>
      <c r="AL130" s="241"/>
      <c r="AM130" s="241"/>
      <c r="AN130" s="241"/>
      <c r="AO130" s="241"/>
      <c r="AP130" s="241"/>
      <c r="AQ130" s="241"/>
      <c r="AR130" s="241"/>
      <c r="AS130" s="241"/>
      <c r="AT130" s="241"/>
      <c r="AU130" s="241"/>
      <c r="AV130" s="241"/>
      <c r="AW130" s="241"/>
      <c r="AX130" s="241"/>
      <c r="AY130" s="241"/>
      <c r="AZ130" s="242">
        <f t="shared" si="127"/>
        <v>0</v>
      </c>
      <c r="BA130" s="241"/>
      <c r="BB130" s="241"/>
      <c r="BC130" s="242">
        <f t="shared" si="128"/>
        <v>0</v>
      </c>
      <c r="BD130" s="241"/>
      <c r="BE130" s="241"/>
      <c r="BF130" s="241"/>
      <c r="BG130" s="242">
        <f t="shared" si="129"/>
        <v>977200</v>
      </c>
      <c r="BH130" s="241"/>
      <c r="BI130" s="241"/>
      <c r="BJ130" s="241"/>
      <c r="BK130" s="241"/>
      <c r="BL130" s="241"/>
      <c r="BM130" s="241">
        <f>'ОС и МЗ'!E23</f>
        <v>977200</v>
      </c>
      <c r="BN130" s="241"/>
      <c r="BO130" s="241"/>
      <c r="BP130" s="241"/>
      <c r="BQ130" s="241"/>
      <c r="BR130" s="243">
        <f t="shared" si="130"/>
        <v>0</v>
      </c>
      <c r="BS130" s="241"/>
      <c r="BT130" s="241"/>
      <c r="BU130" s="241"/>
      <c r="BV130" s="241"/>
      <c r="BW130" s="241"/>
      <c r="BX130" s="241"/>
      <c r="BY130" s="244">
        <f t="shared" si="125"/>
        <v>977200</v>
      </c>
      <c r="BZ130" s="241">
        <f t="shared" si="126"/>
        <v>0</v>
      </c>
      <c r="CA130" s="241"/>
      <c r="CB130" s="241"/>
      <c r="CC130" s="210" t="s">
        <v>83</v>
      </c>
    </row>
    <row r="131" spans="1:81" ht="70.2" customHeight="1" x14ac:dyDescent="0.3">
      <c r="A131" s="145" t="s">
        <v>410</v>
      </c>
      <c r="B131" s="157" t="s">
        <v>411</v>
      </c>
      <c r="C131" s="227">
        <f t="shared" si="111"/>
        <v>14140</v>
      </c>
      <c r="D131" s="228">
        <f>'ОС и МЗ'!E59</f>
        <v>14140</v>
      </c>
      <c r="E131" s="228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9">
        <f t="shared" si="122"/>
        <v>0</v>
      </c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  <c r="AY131" s="228"/>
      <c r="AZ131" s="230">
        <f t="shared" si="127"/>
        <v>0</v>
      </c>
      <c r="BA131" s="228"/>
      <c r="BB131" s="228"/>
      <c r="BC131" s="230">
        <f t="shared" si="128"/>
        <v>0</v>
      </c>
      <c r="BD131" s="228"/>
      <c r="BE131" s="228"/>
      <c r="BF131" s="228"/>
      <c r="BG131" s="230">
        <f t="shared" si="129"/>
        <v>0</v>
      </c>
      <c r="BH131" s="228"/>
      <c r="BI131" s="228"/>
      <c r="BJ131" s="228"/>
      <c r="BK131" s="228"/>
      <c r="BL131" s="228"/>
      <c r="BM131" s="228"/>
      <c r="BN131" s="228"/>
      <c r="BO131" s="228"/>
      <c r="BP131" s="228"/>
      <c r="BQ131" s="228"/>
      <c r="BR131" s="231">
        <f t="shared" si="130"/>
        <v>0</v>
      </c>
      <c r="BS131" s="228"/>
      <c r="BT131" s="228"/>
      <c r="BU131" s="228"/>
      <c r="BV131" s="228"/>
      <c r="BW131" s="228"/>
      <c r="BX131" s="228"/>
      <c r="BY131" s="239">
        <f t="shared" si="125"/>
        <v>14140</v>
      </c>
      <c r="BZ131" s="228">
        <f t="shared" si="126"/>
        <v>0</v>
      </c>
      <c r="CA131" s="228"/>
      <c r="CB131" s="228"/>
      <c r="CC131" s="210" t="s">
        <v>83</v>
      </c>
    </row>
    <row r="132" spans="1:81" ht="18" x14ac:dyDescent="0.3">
      <c r="A132" s="145" t="s">
        <v>412</v>
      </c>
      <c r="B132" s="157" t="s">
        <v>413</v>
      </c>
      <c r="C132" s="227">
        <f t="shared" si="111"/>
        <v>0</v>
      </c>
      <c r="D132" s="228">
        <f>SUM(D134:D136)</f>
        <v>0</v>
      </c>
      <c r="E132" s="228">
        <f t="shared" ref="E132:BS132" si="253">SUM(E134:E136)</f>
        <v>0</v>
      </c>
      <c r="F132" s="228">
        <f t="shared" si="253"/>
        <v>0</v>
      </c>
      <c r="G132" s="228">
        <f t="shared" si="253"/>
        <v>0</v>
      </c>
      <c r="H132" s="228">
        <f t="shared" si="253"/>
        <v>0</v>
      </c>
      <c r="I132" s="228">
        <f t="shared" si="253"/>
        <v>0</v>
      </c>
      <c r="J132" s="228">
        <f t="shared" si="253"/>
        <v>0</v>
      </c>
      <c r="K132" s="228">
        <f t="shared" si="253"/>
        <v>0</v>
      </c>
      <c r="L132" s="228">
        <f t="shared" si="253"/>
        <v>0</v>
      </c>
      <c r="M132" s="228">
        <f t="shared" si="253"/>
        <v>0</v>
      </c>
      <c r="N132" s="228">
        <f t="shared" si="253"/>
        <v>0</v>
      </c>
      <c r="O132" s="228">
        <f t="shared" si="253"/>
        <v>0</v>
      </c>
      <c r="P132" s="228">
        <f t="shared" si="253"/>
        <v>0</v>
      </c>
      <c r="Q132" s="229">
        <f t="shared" si="122"/>
        <v>0</v>
      </c>
      <c r="R132" s="228">
        <f t="shared" si="253"/>
        <v>0</v>
      </c>
      <c r="S132" s="228">
        <f t="shared" si="253"/>
        <v>0</v>
      </c>
      <c r="T132" s="228">
        <f t="shared" si="253"/>
        <v>0</v>
      </c>
      <c r="U132" s="228">
        <f t="shared" si="253"/>
        <v>0</v>
      </c>
      <c r="V132" s="228">
        <f t="shared" si="253"/>
        <v>0</v>
      </c>
      <c r="W132" s="228">
        <f t="shared" si="253"/>
        <v>0</v>
      </c>
      <c r="X132" s="228">
        <f t="shared" si="253"/>
        <v>0</v>
      </c>
      <c r="Y132" s="228">
        <f t="shared" si="253"/>
        <v>0</v>
      </c>
      <c r="Z132" s="228">
        <f t="shared" si="253"/>
        <v>0</v>
      </c>
      <c r="AA132" s="228">
        <f t="shared" si="253"/>
        <v>0</v>
      </c>
      <c r="AB132" s="228">
        <f t="shared" si="253"/>
        <v>0</v>
      </c>
      <c r="AC132" s="228">
        <f t="shared" si="253"/>
        <v>0</v>
      </c>
      <c r="AD132" s="228">
        <f t="shared" si="253"/>
        <v>0</v>
      </c>
      <c r="AE132" s="228">
        <f t="shared" si="253"/>
        <v>0</v>
      </c>
      <c r="AF132" s="228">
        <f t="shared" si="253"/>
        <v>0</v>
      </c>
      <c r="AG132" s="228">
        <f t="shared" si="253"/>
        <v>0</v>
      </c>
      <c r="AH132" s="228">
        <f t="shared" si="253"/>
        <v>0</v>
      </c>
      <c r="AI132" s="228">
        <f t="shared" si="253"/>
        <v>0</v>
      </c>
      <c r="AJ132" s="228">
        <f t="shared" si="253"/>
        <v>0</v>
      </c>
      <c r="AK132" s="228">
        <f t="shared" si="253"/>
        <v>0</v>
      </c>
      <c r="AL132" s="228">
        <f t="shared" si="253"/>
        <v>0</v>
      </c>
      <c r="AM132" s="228">
        <f t="shared" si="253"/>
        <v>0</v>
      </c>
      <c r="AN132" s="228">
        <f t="shared" si="253"/>
        <v>0</v>
      </c>
      <c r="AO132" s="228">
        <f t="shared" si="253"/>
        <v>0</v>
      </c>
      <c r="AP132" s="228">
        <f t="shared" si="253"/>
        <v>0</v>
      </c>
      <c r="AQ132" s="228">
        <f t="shared" si="253"/>
        <v>0</v>
      </c>
      <c r="AR132" s="228">
        <f t="shared" si="253"/>
        <v>0</v>
      </c>
      <c r="AS132" s="228">
        <f t="shared" si="253"/>
        <v>0</v>
      </c>
      <c r="AT132" s="228">
        <f t="shared" si="253"/>
        <v>0</v>
      </c>
      <c r="AU132" s="228">
        <f t="shared" si="253"/>
        <v>0</v>
      </c>
      <c r="AV132" s="228">
        <f t="shared" si="253"/>
        <v>0</v>
      </c>
      <c r="AW132" s="228">
        <f t="shared" si="253"/>
        <v>0</v>
      </c>
      <c r="AX132" s="228">
        <f t="shared" si="253"/>
        <v>0</v>
      </c>
      <c r="AY132" s="228">
        <f t="shared" si="253"/>
        <v>0</v>
      </c>
      <c r="AZ132" s="230">
        <f t="shared" si="127"/>
        <v>0</v>
      </c>
      <c r="BA132" s="228">
        <f t="shared" si="253"/>
        <v>0</v>
      </c>
      <c r="BB132" s="228">
        <f t="shared" si="253"/>
        <v>0</v>
      </c>
      <c r="BC132" s="230">
        <f t="shared" si="128"/>
        <v>0</v>
      </c>
      <c r="BD132" s="228">
        <f t="shared" si="253"/>
        <v>0</v>
      </c>
      <c r="BE132" s="228">
        <f t="shared" si="253"/>
        <v>0</v>
      </c>
      <c r="BF132" s="228">
        <f t="shared" si="253"/>
        <v>0</v>
      </c>
      <c r="BG132" s="230">
        <f t="shared" si="129"/>
        <v>6177800.6243999992</v>
      </c>
      <c r="BH132" s="228">
        <f t="shared" ref="BH132" si="254">SUM(BH134:BH136)</f>
        <v>0</v>
      </c>
      <c r="BI132" s="228">
        <f t="shared" si="253"/>
        <v>6177800.6243999992</v>
      </c>
      <c r="BJ132" s="228">
        <f t="shared" si="253"/>
        <v>0</v>
      </c>
      <c r="BK132" s="228">
        <f t="shared" si="253"/>
        <v>0</v>
      </c>
      <c r="BL132" s="228">
        <f t="shared" si="253"/>
        <v>0</v>
      </c>
      <c r="BM132" s="228">
        <f t="shared" si="253"/>
        <v>0</v>
      </c>
      <c r="BN132" s="228">
        <f t="shared" si="253"/>
        <v>0</v>
      </c>
      <c r="BO132" s="228">
        <f t="shared" si="253"/>
        <v>0</v>
      </c>
      <c r="BP132" s="228">
        <f t="shared" si="253"/>
        <v>0</v>
      </c>
      <c r="BQ132" s="228">
        <f t="shared" si="253"/>
        <v>0</v>
      </c>
      <c r="BR132" s="231">
        <f t="shared" si="130"/>
        <v>0</v>
      </c>
      <c r="BS132" s="228">
        <f t="shared" si="253"/>
        <v>0</v>
      </c>
      <c r="BT132" s="228">
        <f>SUM(BT134:BT136)</f>
        <v>0</v>
      </c>
      <c r="BU132" s="228">
        <f>SUM(BU134:BU136)</f>
        <v>0</v>
      </c>
      <c r="BV132" s="228">
        <f>SUM(BV134:BV136)</f>
        <v>0</v>
      </c>
      <c r="BW132" s="228">
        <f>SUM(BW134:BW136)</f>
        <v>0</v>
      </c>
      <c r="BX132" s="228">
        <f>SUM(BX134:BX136)</f>
        <v>0</v>
      </c>
      <c r="BY132" s="239">
        <f t="shared" si="125"/>
        <v>6177800.6243999992</v>
      </c>
      <c r="BZ132" s="228">
        <f t="shared" si="126"/>
        <v>0</v>
      </c>
      <c r="CA132" s="228">
        <f>SUM(CA134:CA136)</f>
        <v>0</v>
      </c>
      <c r="CB132" s="228">
        <f>SUM(CB134:CB136)</f>
        <v>0</v>
      </c>
      <c r="CC132" s="210" t="s">
        <v>83</v>
      </c>
    </row>
    <row r="133" spans="1:81" ht="18" x14ac:dyDescent="0.3">
      <c r="A133" s="147" t="s">
        <v>8</v>
      </c>
      <c r="B133" s="156"/>
      <c r="C133" s="232">
        <f t="shared" si="111"/>
        <v>0</v>
      </c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4">
        <f t="shared" si="122"/>
        <v>0</v>
      </c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5">
        <f t="shared" si="127"/>
        <v>0</v>
      </c>
      <c r="BA133" s="233"/>
      <c r="BB133" s="233"/>
      <c r="BC133" s="235">
        <f t="shared" si="128"/>
        <v>0</v>
      </c>
      <c r="BD133" s="233"/>
      <c r="BE133" s="233"/>
      <c r="BF133" s="233"/>
      <c r="BG133" s="235">
        <f t="shared" si="129"/>
        <v>0</v>
      </c>
      <c r="BH133" s="233"/>
      <c r="BI133" s="233"/>
      <c r="BJ133" s="233"/>
      <c r="BK133" s="233"/>
      <c r="BL133" s="233"/>
      <c r="BM133" s="233"/>
      <c r="BN133" s="233"/>
      <c r="BO133" s="233"/>
      <c r="BP133" s="233"/>
      <c r="BQ133" s="233"/>
      <c r="BR133" s="236">
        <f t="shared" si="130"/>
        <v>0</v>
      </c>
      <c r="BS133" s="233"/>
      <c r="BT133" s="233"/>
      <c r="BU133" s="233"/>
      <c r="BV133" s="233"/>
      <c r="BW133" s="233"/>
      <c r="BX133" s="233"/>
      <c r="BY133" s="237">
        <f t="shared" si="125"/>
        <v>0</v>
      </c>
      <c r="BZ133" s="233">
        <f t="shared" si="126"/>
        <v>0</v>
      </c>
      <c r="CA133" s="233"/>
      <c r="CB133" s="233"/>
      <c r="CC133" s="210" t="s">
        <v>83</v>
      </c>
    </row>
    <row r="134" spans="1:81" ht="39" customHeight="1" x14ac:dyDescent="0.3">
      <c r="A134" s="151" t="s">
        <v>414</v>
      </c>
      <c r="B134" s="152" t="s">
        <v>415</v>
      </c>
      <c r="C134" s="240">
        <f t="shared" si="111"/>
        <v>0</v>
      </c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5">
        <f t="shared" si="122"/>
        <v>0</v>
      </c>
      <c r="R134" s="241"/>
      <c r="S134" s="241"/>
      <c r="T134" s="241"/>
      <c r="U134" s="241"/>
      <c r="V134" s="241"/>
      <c r="W134" s="241"/>
      <c r="X134" s="241"/>
      <c r="Y134" s="241"/>
      <c r="Z134" s="241"/>
      <c r="AA134" s="241"/>
      <c r="AB134" s="241"/>
      <c r="AC134" s="241"/>
      <c r="AD134" s="241"/>
      <c r="AE134" s="241"/>
      <c r="AF134" s="241"/>
      <c r="AG134" s="241"/>
      <c r="AH134" s="241"/>
      <c r="AI134" s="241"/>
      <c r="AJ134" s="241"/>
      <c r="AK134" s="241"/>
      <c r="AL134" s="241"/>
      <c r="AM134" s="241"/>
      <c r="AN134" s="241"/>
      <c r="AO134" s="241"/>
      <c r="AP134" s="241"/>
      <c r="AQ134" s="241"/>
      <c r="AR134" s="241"/>
      <c r="AS134" s="241"/>
      <c r="AT134" s="241"/>
      <c r="AU134" s="241"/>
      <c r="AV134" s="241"/>
      <c r="AW134" s="241"/>
      <c r="AX134" s="241"/>
      <c r="AY134" s="241"/>
      <c r="AZ134" s="242">
        <f t="shared" si="127"/>
        <v>0</v>
      </c>
      <c r="BA134" s="241"/>
      <c r="BB134" s="241"/>
      <c r="BC134" s="242">
        <f t="shared" si="128"/>
        <v>0</v>
      </c>
      <c r="BD134" s="241"/>
      <c r="BE134" s="241"/>
      <c r="BF134" s="241"/>
      <c r="BG134" s="242">
        <f t="shared" si="129"/>
        <v>6177800.6243999992</v>
      </c>
      <c r="BH134" s="241"/>
      <c r="BI134" s="241">
        <f>'ОС и МЗ'!D107</f>
        <v>6177800.6243999992</v>
      </c>
      <c r="BJ134" s="241"/>
      <c r="BK134" s="241"/>
      <c r="BL134" s="241"/>
      <c r="BM134" s="241"/>
      <c r="BN134" s="241"/>
      <c r="BO134" s="241"/>
      <c r="BP134" s="241"/>
      <c r="BQ134" s="241"/>
      <c r="BR134" s="243">
        <f t="shared" si="130"/>
        <v>0</v>
      </c>
      <c r="BS134" s="241"/>
      <c r="BT134" s="241"/>
      <c r="BU134" s="241"/>
      <c r="BV134" s="241"/>
      <c r="BW134" s="241"/>
      <c r="BX134" s="241"/>
      <c r="BY134" s="244">
        <f t="shared" si="125"/>
        <v>6177800.6243999992</v>
      </c>
      <c r="BZ134" s="241">
        <f t="shared" si="126"/>
        <v>0</v>
      </c>
      <c r="CA134" s="241"/>
      <c r="CB134" s="241"/>
      <c r="CC134" s="210" t="s">
        <v>83</v>
      </c>
    </row>
    <row r="135" spans="1:81" ht="72" hidden="1" x14ac:dyDescent="0.3">
      <c r="A135" s="151" t="s">
        <v>416</v>
      </c>
      <c r="B135" s="152" t="s">
        <v>417</v>
      </c>
      <c r="C135" s="240">
        <f t="shared" si="111"/>
        <v>0</v>
      </c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5">
        <f t="shared" si="122"/>
        <v>0</v>
      </c>
      <c r="R135" s="241"/>
      <c r="S135" s="241"/>
      <c r="T135" s="241"/>
      <c r="U135" s="241"/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241"/>
      <c r="AZ135" s="242">
        <f t="shared" si="127"/>
        <v>0</v>
      </c>
      <c r="BA135" s="241"/>
      <c r="BB135" s="241"/>
      <c r="BC135" s="242">
        <f t="shared" si="128"/>
        <v>0</v>
      </c>
      <c r="BD135" s="241"/>
      <c r="BE135" s="241"/>
      <c r="BF135" s="241"/>
      <c r="BG135" s="242">
        <f t="shared" si="129"/>
        <v>0</v>
      </c>
      <c r="BH135" s="241"/>
      <c r="BI135" s="241"/>
      <c r="BJ135" s="241"/>
      <c r="BK135" s="241"/>
      <c r="BL135" s="241"/>
      <c r="BM135" s="241"/>
      <c r="BN135" s="241"/>
      <c r="BO135" s="241"/>
      <c r="BP135" s="241"/>
      <c r="BQ135" s="241"/>
      <c r="BR135" s="243">
        <f t="shared" si="130"/>
        <v>0</v>
      </c>
      <c r="BS135" s="241"/>
      <c r="BT135" s="241"/>
      <c r="BU135" s="241"/>
      <c r="BV135" s="241"/>
      <c r="BW135" s="241"/>
      <c r="BX135" s="241"/>
      <c r="BY135" s="244">
        <f t="shared" si="125"/>
        <v>0</v>
      </c>
      <c r="BZ135" s="241">
        <f t="shared" si="126"/>
        <v>0</v>
      </c>
      <c r="CA135" s="241"/>
      <c r="CB135" s="241"/>
      <c r="CC135" s="210" t="s">
        <v>83</v>
      </c>
    </row>
    <row r="136" spans="1:81" ht="36" hidden="1" x14ac:dyDescent="0.3">
      <c r="A136" s="151" t="s">
        <v>418</v>
      </c>
      <c r="B136" s="152" t="s">
        <v>419</v>
      </c>
      <c r="C136" s="240">
        <f t="shared" si="111"/>
        <v>0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5">
        <f t="shared" si="122"/>
        <v>0</v>
      </c>
      <c r="R136" s="241"/>
      <c r="S136" s="241"/>
      <c r="T136" s="241"/>
      <c r="U136" s="241"/>
      <c r="V136" s="241"/>
      <c r="W136" s="241"/>
      <c r="X136" s="241"/>
      <c r="Y136" s="241"/>
      <c r="Z136" s="241"/>
      <c r="AA136" s="241"/>
      <c r="AB136" s="241"/>
      <c r="AC136" s="241"/>
      <c r="AD136" s="241"/>
      <c r="AE136" s="241"/>
      <c r="AF136" s="241"/>
      <c r="AG136" s="241"/>
      <c r="AH136" s="241"/>
      <c r="AI136" s="241"/>
      <c r="AJ136" s="241"/>
      <c r="AK136" s="241"/>
      <c r="AL136" s="241"/>
      <c r="AM136" s="241"/>
      <c r="AN136" s="241"/>
      <c r="AO136" s="241"/>
      <c r="AP136" s="241"/>
      <c r="AQ136" s="241"/>
      <c r="AR136" s="241"/>
      <c r="AS136" s="241"/>
      <c r="AT136" s="241"/>
      <c r="AU136" s="241"/>
      <c r="AV136" s="241"/>
      <c r="AW136" s="241"/>
      <c r="AX136" s="241"/>
      <c r="AY136" s="241"/>
      <c r="AZ136" s="242">
        <f t="shared" si="127"/>
        <v>0</v>
      </c>
      <c r="BA136" s="241"/>
      <c r="BB136" s="241"/>
      <c r="BC136" s="242">
        <f t="shared" si="128"/>
        <v>0</v>
      </c>
      <c r="BD136" s="241"/>
      <c r="BE136" s="241"/>
      <c r="BF136" s="241"/>
      <c r="BG136" s="242">
        <f t="shared" si="129"/>
        <v>0</v>
      </c>
      <c r="BH136" s="241"/>
      <c r="BI136" s="241"/>
      <c r="BJ136" s="241"/>
      <c r="BK136" s="241"/>
      <c r="BL136" s="241"/>
      <c r="BM136" s="241"/>
      <c r="BN136" s="241"/>
      <c r="BO136" s="241"/>
      <c r="BP136" s="241"/>
      <c r="BQ136" s="241"/>
      <c r="BR136" s="243">
        <f t="shared" si="130"/>
        <v>0</v>
      </c>
      <c r="BS136" s="241"/>
      <c r="BT136" s="241"/>
      <c r="BU136" s="241"/>
      <c r="BV136" s="241"/>
      <c r="BW136" s="241"/>
      <c r="BX136" s="241"/>
      <c r="BY136" s="244">
        <f t="shared" si="125"/>
        <v>0</v>
      </c>
      <c r="BZ136" s="241">
        <f t="shared" si="126"/>
        <v>0</v>
      </c>
      <c r="CA136" s="241"/>
      <c r="CB136" s="241"/>
      <c r="CC136" s="210" t="s">
        <v>83</v>
      </c>
    </row>
    <row r="137" spans="1:81" ht="36" x14ac:dyDescent="0.3">
      <c r="A137" s="145" t="s">
        <v>420</v>
      </c>
      <c r="B137" s="158">
        <v>343</v>
      </c>
      <c r="C137" s="227">
        <f t="shared" si="111"/>
        <v>516409.9</v>
      </c>
      <c r="D137" s="228">
        <f>SUM(D139:D142)</f>
        <v>516409.9</v>
      </c>
      <c r="E137" s="228">
        <f t="shared" ref="E137:BS137" si="255">SUM(E139:E142)</f>
        <v>0</v>
      </c>
      <c r="F137" s="228">
        <f t="shared" si="255"/>
        <v>0</v>
      </c>
      <c r="G137" s="228">
        <f t="shared" si="255"/>
        <v>0</v>
      </c>
      <c r="H137" s="228">
        <f t="shared" si="255"/>
        <v>0</v>
      </c>
      <c r="I137" s="228">
        <f t="shared" si="255"/>
        <v>0</v>
      </c>
      <c r="J137" s="228">
        <f t="shared" si="255"/>
        <v>0</v>
      </c>
      <c r="K137" s="228">
        <f t="shared" si="255"/>
        <v>0</v>
      </c>
      <c r="L137" s="228">
        <f t="shared" si="255"/>
        <v>0</v>
      </c>
      <c r="M137" s="228">
        <f t="shared" si="255"/>
        <v>0</v>
      </c>
      <c r="N137" s="228">
        <f t="shared" si="255"/>
        <v>0</v>
      </c>
      <c r="O137" s="228">
        <f t="shared" si="255"/>
        <v>0</v>
      </c>
      <c r="P137" s="228">
        <f t="shared" si="255"/>
        <v>0</v>
      </c>
      <c r="Q137" s="229">
        <f t="shared" si="122"/>
        <v>0</v>
      </c>
      <c r="R137" s="228">
        <f t="shared" si="255"/>
        <v>0</v>
      </c>
      <c r="S137" s="228">
        <f t="shared" si="255"/>
        <v>0</v>
      </c>
      <c r="T137" s="228">
        <f t="shared" si="255"/>
        <v>0</v>
      </c>
      <c r="U137" s="228">
        <f t="shared" si="255"/>
        <v>0</v>
      </c>
      <c r="V137" s="228">
        <f t="shared" si="255"/>
        <v>0</v>
      </c>
      <c r="W137" s="228">
        <f t="shared" si="255"/>
        <v>0</v>
      </c>
      <c r="X137" s="228">
        <f t="shared" si="255"/>
        <v>0</v>
      </c>
      <c r="Y137" s="228">
        <f t="shared" si="255"/>
        <v>0</v>
      </c>
      <c r="Z137" s="228">
        <f t="shared" si="255"/>
        <v>0</v>
      </c>
      <c r="AA137" s="228">
        <f t="shared" si="255"/>
        <v>0</v>
      </c>
      <c r="AB137" s="228">
        <f t="shared" si="255"/>
        <v>0</v>
      </c>
      <c r="AC137" s="228">
        <f t="shared" si="255"/>
        <v>0</v>
      </c>
      <c r="AD137" s="228">
        <f t="shared" si="255"/>
        <v>0</v>
      </c>
      <c r="AE137" s="228">
        <f t="shared" si="255"/>
        <v>0</v>
      </c>
      <c r="AF137" s="228">
        <f t="shared" si="255"/>
        <v>0</v>
      </c>
      <c r="AG137" s="228">
        <f t="shared" si="255"/>
        <v>0</v>
      </c>
      <c r="AH137" s="228">
        <f t="shared" si="255"/>
        <v>0</v>
      </c>
      <c r="AI137" s="228">
        <f t="shared" si="255"/>
        <v>0</v>
      </c>
      <c r="AJ137" s="228">
        <f t="shared" si="255"/>
        <v>0</v>
      </c>
      <c r="AK137" s="228">
        <f t="shared" si="255"/>
        <v>0</v>
      </c>
      <c r="AL137" s="228">
        <f t="shared" si="255"/>
        <v>0</v>
      </c>
      <c r="AM137" s="228">
        <f t="shared" si="255"/>
        <v>0</v>
      </c>
      <c r="AN137" s="228">
        <f t="shared" si="255"/>
        <v>0</v>
      </c>
      <c r="AO137" s="228">
        <f t="shared" si="255"/>
        <v>0</v>
      </c>
      <c r="AP137" s="228">
        <f t="shared" si="255"/>
        <v>0</v>
      </c>
      <c r="AQ137" s="228">
        <f t="shared" si="255"/>
        <v>0</v>
      </c>
      <c r="AR137" s="228">
        <f t="shared" si="255"/>
        <v>0</v>
      </c>
      <c r="AS137" s="228">
        <f t="shared" si="255"/>
        <v>0</v>
      </c>
      <c r="AT137" s="228">
        <f t="shared" si="255"/>
        <v>0</v>
      </c>
      <c r="AU137" s="228">
        <f t="shared" si="255"/>
        <v>0</v>
      </c>
      <c r="AV137" s="228">
        <f t="shared" si="255"/>
        <v>0</v>
      </c>
      <c r="AW137" s="228">
        <f t="shared" si="255"/>
        <v>0</v>
      </c>
      <c r="AX137" s="228">
        <f t="shared" si="255"/>
        <v>0</v>
      </c>
      <c r="AY137" s="228">
        <f t="shared" si="255"/>
        <v>0</v>
      </c>
      <c r="AZ137" s="228">
        <f t="shared" si="127"/>
        <v>0</v>
      </c>
      <c r="BA137" s="228">
        <f t="shared" si="255"/>
        <v>0</v>
      </c>
      <c r="BB137" s="228">
        <f t="shared" si="255"/>
        <v>0</v>
      </c>
      <c r="BC137" s="230">
        <f t="shared" si="128"/>
        <v>0</v>
      </c>
      <c r="BD137" s="228">
        <f t="shared" si="255"/>
        <v>0</v>
      </c>
      <c r="BE137" s="228">
        <f t="shared" si="255"/>
        <v>0</v>
      </c>
      <c r="BF137" s="228">
        <f t="shared" si="255"/>
        <v>0</v>
      </c>
      <c r="BG137" s="230">
        <f t="shared" si="129"/>
        <v>0</v>
      </c>
      <c r="BH137" s="228">
        <f t="shared" ref="BH137" si="256">SUM(BH139:BH142)</f>
        <v>0</v>
      </c>
      <c r="BI137" s="228">
        <f t="shared" si="255"/>
        <v>0</v>
      </c>
      <c r="BJ137" s="228">
        <f t="shared" si="255"/>
        <v>0</v>
      </c>
      <c r="BK137" s="228">
        <f t="shared" si="255"/>
        <v>0</v>
      </c>
      <c r="BL137" s="228">
        <f t="shared" si="255"/>
        <v>0</v>
      </c>
      <c r="BM137" s="228">
        <f t="shared" si="255"/>
        <v>0</v>
      </c>
      <c r="BN137" s="228">
        <f t="shared" si="255"/>
        <v>0</v>
      </c>
      <c r="BO137" s="228">
        <f t="shared" si="255"/>
        <v>0</v>
      </c>
      <c r="BP137" s="228">
        <f t="shared" si="255"/>
        <v>0</v>
      </c>
      <c r="BQ137" s="228">
        <f t="shared" si="255"/>
        <v>0</v>
      </c>
      <c r="BR137" s="231">
        <f t="shared" si="130"/>
        <v>0</v>
      </c>
      <c r="BS137" s="228">
        <f t="shared" si="255"/>
        <v>0</v>
      </c>
      <c r="BT137" s="228">
        <f>SUM(BT139:BT142)</f>
        <v>0</v>
      </c>
      <c r="BU137" s="228">
        <f>SUM(BU139:BU142)</f>
        <v>0</v>
      </c>
      <c r="BV137" s="228">
        <f>SUM(BV139:BV142)</f>
        <v>0</v>
      </c>
      <c r="BW137" s="228">
        <f>SUM(BW139:BW142)</f>
        <v>0</v>
      </c>
      <c r="BX137" s="228">
        <f>SUM(BX139:BX142)</f>
        <v>0</v>
      </c>
      <c r="BY137" s="239">
        <f t="shared" si="125"/>
        <v>516409.9</v>
      </c>
      <c r="BZ137" s="228">
        <f t="shared" si="126"/>
        <v>0</v>
      </c>
      <c r="CA137" s="228">
        <f>SUM(CA139:CA142)</f>
        <v>0</v>
      </c>
      <c r="CB137" s="228">
        <f>SUM(CB139:CB142)</f>
        <v>0</v>
      </c>
      <c r="CC137" s="210" t="s">
        <v>83</v>
      </c>
    </row>
    <row r="138" spans="1:81" ht="18" x14ac:dyDescent="0.3">
      <c r="A138" s="147" t="s">
        <v>8</v>
      </c>
      <c r="B138" s="156"/>
      <c r="C138" s="232">
        <f t="shared" si="111"/>
        <v>0</v>
      </c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4">
        <f t="shared" si="122"/>
        <v>0</v>
      </c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233"/>
      <c r="AJ138" s="233"/>
      <c r="AK138" s="233"/>
      <c r="AL138" s="233"/>
      <c r="AM138" s="233"/>
      <c r="AN138" s="233"/>
      <c r="AO138" s="233"/>
      <c r="AP138" s="233"/>
      <c r="AQ138" s="233"/>
      <c r="AR138" s="233"/>
      <c r="AS138" s="233"/>
      <c r="AT138" s="233"/>
      <c r="AU138" s="233"/>
      <c r="AV138" s="233"/>
      <c r="AW138" s="233"/>
      <c r="AX138" s="233"/>
      <c r="AY138" s="233"/>
      <c r="AZ138" s="235">
        <f t="shared" si="127"/>
        <v>0</v>
      </c>
      <c r="BA138" s="233"/>
      <c r="BB138" s="233"/>
      <c r="BC138" s="235">
        <f t="shared" si="128"/>
        <v>0</v>
      </c>
      <c r="BD138" s="233"/>
      <c r="BE138" s="233"/>
      <c r="BF138" s="233"/>
      <c r="BG138" s="235">
        <f t="shared" si="129"/>
        <v>0</v>
      </c>
      <c r="BH138" s="233"/>
      <c r="BI138" s="233"/>
      <c r="BJ138" s="233"/>
      <c r="BK138" s="233"/>
      <c r="BL138" s="233"/>
      <c r="BM138" s="233"/>
      <c r="BN138" s="233"/>
      <c r="BO138" s="233"/>
      <c r="BP138" s="233"/>
      <c r="BQ138" s="233"/>
      <c r="BR138" s="236">
        <f t="shared" si="130"/>
        <v>0</v>
      </c>
      <c r="BS138" s="233"/>
      <c r="BT138" s="233"/>
      <c r="BU138" s="233"/>
      <c r="BV138" s="233"/>
      <c r="BW138" s="233"/>
      <c r="BX138" s="233"/>
      <c r="BY138" s="237">
        <f t="shared" si="125"/>
        <v>0</v>
      </c>
      <c r="BZ138" s="233">
        <f t="shared" si="126"/>
        <v>0</v>
      </c>
      <c r="CA138" s="233"/>
      <c r="CB138" s="233"/>
      <c r="CC138" s="210" t="s">
        <v>83</v>
      </c>
    </row>
    <row r="139" spans="1:81" ht="25.2" customHeight="1" x14ac:dyDescent="0.3">
      <c r="A139" s="151" t="s">
        <v>421</v>
      </c>
      <c r="B139" s="152" t="s">
        <v>422</v>
      </c>
      <c r="C139" s="240">
        <f t="shared" ref="C139:C153" si="257">SUM(D139:P139)</f>
        <v>516409.9</v>
      </c>
      <c r="D139" s="241">
        <f>'ОС и МЗ'!E130</f>
        <v>516409.9</v>
      </c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5">
        <f t="shared" si="122"/>
        <v>0</v>
      </c>
      <c r="R139" s="241"/>
      <c r="S139" s="241"/>
      <c r="T139" s="241"/>
      <c r="U139" s="241"/>
      <c r="V139" s="241"/>
      <c r="W139" s="241"/>
      <c r="X139" s="241"/>
      <c r="Y139" s="241"/>
      <c r="Z139" s="241"/>
      <c r="AA139" s="241"/>
      <c r="AB139" s="241"/>
      <c r="AC139" s="241"/>
      <c r="AD139" s="241"/>
      <c r="AE139" s="241"/>
      <c r="AF139" s="241"/>
      <c r="AG139" s="241"/>
      <c r="AH139" s="241"/>
      <c r="AI139" s="241"/>
      <c r="AJ139" s="241"/>
      <c r="AK139" s="241"/>
      <c r="AL139" s="241"/>
      <c r="AM139" s="241"/>
      <c r="AN139" s="241"/>
      <c r="AO139" s="241"/>
      <c r="AP139" s="241"/>
      <c r="AQ139" s="241"/>
      <c r="AR139" s="241"/>
      <c r="AS139" s="241"/>
      <c r="AT139" s="241"/>
      <c r="AU139" s="241"/>
      <c r="AV139" s="241"/>
      <c r="AW139" s="241"/>
      <c r="AX139" s="241"/>
      <c r="AY139" s="241"/>
      <c r="AZ139" s="242">
        <f t="shared" si="127"/>
        <v>0</v>
      </c>
      <c r="BA139" s="241"/>
      <c r="BB139" s="241"/>
      <c r="BC139" s="242">
        <f t="shared" si="128"/>
        <v>0</v>
      </c>
      <c r="BD139" s="241"/>
      <c r="BE139" s="241"/>
      <c r="BF139" s="241"/>
      <c r="BG139" s="242">
        <f t="shared" si="129"/>
        <v>0</v>
      </c>
      <c r="BH139" s="241"/>
      <c r="BI139" s="241"/>
      <c r="BJ139" s="241"/>
      <c r="BK139" s="241"/>
      <c r="BL139" s="241"/>
      <c r="BM139" s="241"/>
      <c r="BN139" s="241"/>
      <c r="BO139" s="241"/>
      <c r="BP139" s="241"/>
      <c r="BQ139" s="241"/>
      <c r="BR139" s="243">
        <f t="shared" si="130"/>
        <v>0</v>
      </c>
      <c r="BS139" s="241"/>
      <c r="BT139" s="241"/>
      <c r="BU139" s="241"/>
      <c r="BV139" s="241"/>
      <c r="BW139" s="241"/>
      <c r="BX139" s="241"/>
      <c r="BY139" s="244">
        <f t="shared" si="125"/>
        <v>516409.9</v>
      </c>
      <c r="BZ139" s="241">
        <f t="shared" si="126"/>
        <v>0</v>
      </c>
      <c r="CA139" s="241"/>
      <c r="CB139" s="241"/>
      <c r="CC139" s="210" t="s">
        <v>83</v>
      </c>
    </row>
    <row r="140" spans="1:81" ht="18" hidden="1" x14ac:dyDescent="0.3">
      <c r="A140" s="151" t="s">
        <v>423</v>
      </c>
      <c r="B140" s="152" t="s">
        <v>424</v>
      </c>
      <c r="C140" s="240">
        <f t="shared" si="257"/>
        <v>0</v>
      </c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67"/>
      <c r="O140" s="241"/>
      <c r="P140" s="241"/>
      <c r="Q140" s="245">
        <f t="shared" si="122"/>
        <v>0</v>
      </c>
      <c r="R140" s="241"/>
      <c r="S140" s="241"/>
      <c r="T140" s="241"/>
      <c r="U140" s="241"/>
      <c r="V140" s="241"/>
      <c r="W140" s="241"/>
      <c r="X140" s="241"/>
      <c r="Y140" s="241"/>
      <c r="Z140" s="241"/>
      <c r="AA140" s="241"/>
      <c r="AB140" s="241"/>
      <c r="AC140" s="241"/>
      <c r="AD140" s="241"/>
      <c r="AE140" s="241"/>
      <c r="AF140" s="241"/>
      <c r="AG140" s="241"/>
      <c r="AH140" s="241"/>
      <c r="AI140" s="241"/>
      <c r="AJ140" s="241"/>
      <c r="AK140" s="241"/>
      <c r="AL140" s="241"/>
      <c r="AM140" s="241"/>
      <c r="AN140" s="241"/>
      <c r="AO140" s="241"/>
      <c r="AP140" s="241"/>
      <c r="AQ140" s="241"/>
      <c r="AR140" s="241"/>
      <c r="AS140" s="241"/>
      <c r="AT140" s="241"/>
      <c r="AU140" s="241"/>
      <c r="AV140" s="241"/>
      <c r="AW140" s="241"/>
      <c r="AX140" s="241"/>
      <c r="AY140" s="241"/>
      <c r="AZ140" s="242">
        <f t="shared" si="127"/>
        <v>0</v>
      </c>
      <c r="BA140" s="241"/>
      <c r="BB140" s="241"/>
      <c r="BC140" s="242">
        <f t="shared" si="128"/>
        <v>0</v>
      </c>
      <c r="BD140" s="241"/>
      <c r="BE140" s="241"/>
      <c r="BF140" s="241"/>
      <c r="BG140" s="242">
        <f t="shared" si="129"/>
        <v>0</v>
      </c>
      <c r="BH140" s="241"/>
      <c r="BI140" s="241"/>
      <c r="BJ140" s="241"/>
      <c r="BK140" s="241"/>
      <c r="BL140" s="241"/>
      <c r="BM140" s="241"/>
      <c r="BN140" s="241"/>
      <c r="BO140" s="241"/>
      <c r="BP140" s="241"/>
      <c r="BQ140" s="241"/>
      <c r="BR140" s="243">
        <f t="shared" si="130"/>
        <v>0</v>
      </c>
      <c r="BS140" s="241"/>
      <c r="BT140" s="241"/>
      <c r="BU140" s="241"/>
      <c r="BV140" s="241"/>
      <c r="BW140" s="241"/>
      <c r="BX140" s="241"/>
      <c r="BY140" s="244">
        <f t="shared" si="125"/>
        <v>0</v>
      </c>
      <c r="BZ140" s="241">
        <f t="shared" si="126"/>
        <v>0</v>
      </c>
      <c r="CA140" s="241"/>
      <c r="CB140" s="241"/>
      <c r="CC140" s="210" t="s">
        <v>83</v>
      </c>
    </row>
    <row r="141" spans="1:81" ht="18" hidden="1" x14ac:dyDescent="0.3">
      <c r="A141" s="151" t="s">
        <v>425</v>
      </c>
      <c r="B141" s="152" t="s">
        <v>426</v>
      </c>
      <c r="C141" s="240">
        <f t="shared" si="257"/>
        <v>0</v>
      </c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67"/>
      <c r="O141" s="241"/>
      <c r="P141" s="241"/>
      <c r="Q141" s="245">
        <f t="shared" si="122"/>
        <v>0</v>
      </c>
      <c r="R141" s="241"/>
      <c r="S141" s="241"/>
      <c r="T141" s="241"/>
      <c r="U141" s="241"/>
      <c r="V141" s="241"/>
      <c r="W141" s="241"/>
      <c r="X141" s="241"/>
      <c r="Y141" s="241"/>
      <c r="Z141" s="241"/>
      <c r="AA141" s="241"/>
      <c r="AB141" s="241"/>
      <c r="AC141" s="241"/>
      <c r="AD141" s="241"/>
      <c r="AE141" s="241"/>
      <c r="AF141" s="241"/>
      <c r="AG141" s="241"/>
      <c r="AH141" s="241"/>
      <c r="AI141" s="241"/>
      <c r="AJ141" s="241"/>
      <c r="AK141" s="241"/>
      <c r="AL141" s="241"/>
      <c r="AM141" s="241"/>
      <c r="AN141" s="241"/>
      <c r="AO141" s="241"/>
      <c r="AP141" s="241"/>
      <c r="AQ141" s="241"/>
      <c r="AR141" s="241"/>
      <c r="AS141" s="241"/>
      <c r="AT141" s="241"/>
      <c r="AU141" s="241"/>
      <c r="AV141" s="241"/>
      <c r="AW141" s="241"/>
      <c r="AX141" s="241"/>
      <c r="AY141" s="241"/>
      <c r="AZ141" s="242">
        <f t="shared" si="127"/>
        <v>0</v>
      </c>
      <c r="BA141" s="241"/>
      <c r="BB141" s="241"/>
      <c r="BC141" s="242">
        <f t="shared" si="128"/>
        <v>0</v>
      </c>
      <c r="BD141" s="241"/>
      <c r="BE141" s="241"/>
      <c r="BF141" s="241"/>
      <c r="BG141" s="242">
        <f t="shared" si="129"/>
        <v>0</v>
      </c>
      <c r="BH141" s="241"/>
      <c r="BI141" s="241"/>
      <c r="BJ141" s="241"/>
      <c r="BK141" s="241"/>
      <c r="BL141" s="241"/>
      <c r="BM141" s="241"/>
      <c r="BN141" s="241"/>
      <c r="BO141" s="241"/>
      <c r="BP141" s="241"/>
      <c r="BQ141" s="241"/>
      <c r="BR141" s="243">
        <f t="shared" si="130"/>
        <v>0</v>
      </c>
      <c r="BS141" s="241"/>
      <c r="BT141" s="241"/>
      <c r="BU141" s="241"/>
      <c r="BV141" s="241"/>
      <c r="BW141" s="241"/>
      <c r="BX141" s="241"/>
      <c r="BY141" s="244">
        <f t="shared" si="125"/>
        <v>0</v>
      </c>
      <c r="BZ141" s="241">
        <f t="shared" si="126"/>
        <v>0</v>
      </c>
      <c r="CA141" s="241"/>
      <c r="CB141" s="241"/>
      <c r="CC141" s="210" t="s">
        <v>83</v>
      </c>
    </row>
    <row r="142" spans="1:81" ht="18" hidden="1" x14ac:dyDescent="0.3">
      <c r="A142" s="151" t="s">
        <v>427</v>
      </c>
      <c r="B142" s="152" t="s">
        <v>428</v>
      </c>
      <c r="C142" s="240">
        <f t="shared" si="257"/>
        <v>0</v>
      </c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67"/>
      <c r="O142" s="241"/>
      <c r="P142" s="241"/>
      <c r="Q142" s="245">
        <f t="shared" si="122"/>
        <v>0</v>
      </c>
      <c r="R142" s="241"/>
      <c r="S142" s="241"/>
      <c r="T142" s="241"/>
      <c r="U142" s="241"/>
      <c r="V142" s="241"/>
      <c r="W142" s="241"/>
      <c r="X142" s="241"/>
      <c r="Y142" s="241"/>
      <c r="Z142" s="241"/>
      <c r="AA142" s="241"/>
      <c r="AB142" s="241"/>
      <c r="AC142" s="241"/>
      <c r="AD142" s="241"/>
      <c r="AE142" s="241"/>
      <c r="AF142" s="241"/>
      <c r="AG142" s="241"/>
      <c r="AH142" s="241"/>
      <c r="AI142" s="241"/>
      <c r="AJ142" s="241"/>
      <c r="AK142" s="241"/>
      <c r="AL142" s="241"/>
      <c r="AM142" s="241"/>
      <c r="AN142" s="241"/>
      <c r="AO142" s="241"/>
      <c r="AP142" s="241"/>
      <c r="AQ142" s="241"/>
      <c r="AR142" s="241"/>
      <c r="AS142" s="241"/>
      <c r="AT142" s="241"/>
      <c r="AU142" s="241"/>
      <c r="AV142" s="241"/>
      <c r="AW142" s="241"/>
      <c r="AX142" s="241"/>
      <c r="AY142" s="241"/>
      <c r="AZ142" s="242">
        <f t="shared" si="127"/>
        <v>0</v>
      </c>
      <c r="BA142" s="241"/>
      <c r="BB142" s="241"/>
      <c r="BC142" s="242">
        <f t="shared" si="128"/>
        <v>0</v>
      </c>
      <c r="BD142" s="241"/>
      <c r="BE142" s="241"/>
      <c r="BF142" s="241"/>
      <c r="BG142" s="242">
        <f t="shared" si="129"/>
        <v>0</v>
      </c>
      <c r="BH142" s="241"/>
      <c r="BI142" s="241"/>
      <c r="BJ142" s="241"/>
      <c r="BK142" s="241"/>
      <c r="BL142" s="241"/>
      <c r="BM142" s="241"/>
      <c r="BN142" s="241"/>
      <c r="BO142" s="241"/>
      <c r="BP142" s="241"/>
      <c r="BQ142" s="241"/>
      <c r="BR142" s="243">
        <f t="shared" si="130"/>
        <v>0</v>
      </c>
      <c r="BS142" s="241"/>
      <c r="BT142" s="241"/>
      <c r="BU142" s="241"/>
      <c r="BV142" s="241"/>
      <c r="BW142" s="241"/>
      <c r="BX142" s="241"/>
      <c r="BY142" s="244">
        <f t="shared" si="125"/>
        <v>0</v>
      </c>
      <c r="BZ142" s="241">
        <f t="shared" si="126"/>
        <v>0</v>
      </c>
      <c r="CA142" s="241"/>
      <c r="CB142" s="241"/>
      <c r="CC142" s="210" t="s">
        <v>83</v>
      </c>
    </row>
    <row r="143" spans="1:81" ht="18" x14ac:dyDescent="0.3">
      <c r="A143" s="145" t="s">
        <v>429</v>
      </c>
      <c r="B143" s="158">
        <v>345</v>
      </c>
      <c r="C143" s="227">
        <f t="shared" ref="C143:C144" si="258">SUM(D143:P143)</f>
        <v>0</v>
      </c>
      <c r="D143" s="228">
        <f>SUM(D145:D147)</f>
        <v>0</v>
      </c>
      <c r="E143" s="228">
        <f t="shared" ref="E143:BF143" si="259">SUM(E145:E147)</f>
        <v>0</v>
      </c>
      <c r="F143" s="228">
        <f t="shared" si="259"/>
        <v>0</v>
      </c>
      <c r="G143" s="228">
        <f t="shared" si="259"/>
        <v>0</v>
      </c>
      <c r="H143" s="228">
        <f t="shared" si="259"/>
        <v>0</v>
      </c>
      <c r="I143" s="228">
        <f t="shared" si="259"/>
        <v>0</v>
      </c>
      <c r="J143" s="228">
        <f t="shared" si="259"/>
        <v>0</v>
      </c>
      <c r="K143" s="228">
        <f t="shared" si="259"/>
        <v>0</v>
      </c>
      <c r="L143" s="228">
        <f t="shared" si="259"/>
        <v>0</v>
      </c>
      <c r="M143" s="228">
        <f t="shared" si="259"/>
        <v>0</v>
      </c>
      <c r="N143" s="228">
        <f t="shared" si="259"/>
        <v>0</v>
      </c>
      <c r="O143" s="228">
        <f t="shared" si="259"/>
        <v>0</v>
      </c>
      <c r="P143" s="228">
        <f t="shared" si="259"/>
        <v>0</v>
      </c>
      <c r="Q143" s="229">
        <f t="shared" si="122"/>
        <v>0</v>
      </c>
      <c r="R143" s="228">
        <f t="shared" si="259"/>
        <v>0</v>
      </c>
      <c r="S143" s="228">
        <f t="shared" si="259"/>
        <v>0</v>
      </c>
      <c r="T143" s="228">
        <f t="shared" si="259"/>
        <v>0</v>
      </c>
      <c r="U143" s="228">
        <f t="shared" si="259"/>
        <v>0</v>
      </c>
      <c r="V143" s="228">
        <f t="shared" si="259"/>
        <v>0</v>
      </c>
      <c r="W143" s="228">
        <f t="shared" si="259"/>
        <v>0</v>
      </c>
      <c r="X143" s="228">
        <f t="shared" si="259"/>
        <v>0</v>
      </c>
      <c r="Y143" s="228">
        <f t="shared" si="259"/>
        <v>0</v>
      </c>
      <c r="Z143" s="228">
        <f t="shared" si="259"/>
        <v>0</v>
      </c>
      <c r="AA143" s="228">
        <f t="shared" si="259"/>
        <v>0</v>
      </c>
      <c r="AB143" s="228">
        <f t="shared" si="259"/>
        <v>0</v>
      </c>
      <c r="AC143" s="228">
        <f t="shared" si="259"/>
        <v>0</v>
      </c>
      <c r="AD143" s="228">
        <f t="shared" si="259"/>
        <v>0</v>
      </c>
      <c r="AE143" s="228">
        <f t="shared" si="259"/>
        <v>0</v>
      </c>
      <c r="AF143" s="228">
        <f t="shared" si="259"/>
        <v>0</v>
      </c>
      <c r="AG143" s="228">
        <f t="shared" si="259"/>
        <v>0</v>
      </c>
      <c r="AH143" s="228">
        <f t="shared" si="259"/>
        <v>0</v>
      </c>
      <c r="AI143" s="228">
        <f t="shared" si="259"/>
        <v>0</v>
      </c>
      <c r="AJ143" s="228">
        <f t="shared" si="259"/>
        <v>0</v>
      </c>
      <c r="AK143" s="228">
        <f t="shared" si="259"/>
        <v>0</v>
      </c>
      <c r="AL143" s="228">
        <f t="shared" si="259"/>
        <v>0</v>
      </c>
      <c r="AM143" s="228">
        <f t="shared" si="259"/>
        <v>0</v>
      </c>
      <c r="AN143" s="228">
        <f t="shared" si="259"/>
        <v>0</v>
      </c>
      <c r="AO143" s="228">
        <f t="shared" si="259"/>
        <v>0</v>
      </c>
      <c r="AP143" s="228">
        <f t="shared" si="259"/>
        <v>0</v>
      </c>
      <c r="AQ143" s="228">
        <f t="shared" si="259"/>
        <v>0</v>
      </c>
      <c r="AR143" s="228">
        <f t="shared" si="259"/>
        <v>0</v>
      </c>
      <c r="AS143" s="228">
        <f t="shared" si="259"/>
        <v>0</v>
      </c>
      <c r="AT143" s="228">
        <f t="shared" si="259"/>
        <v>0</v>
      </c>
      <c r="AU143" s="228">
        <f t="shared" si="259"/>
        <v>0</v>
      </c>
      <c r="AV143" s="228">
        <f t="shared" si="259"/>
        <v>0</v>
      </c>
      <c r="AW143" s="228">
        <f t="shared" si="259"/>
        <v>0</v>
      </c>
      <c r="AX143" s="228">
        <f t="shared" si="259"/>
        <v>0</v>
      </c>
      <c r="AY143" s="228">
        <f t="shared" si="259"/>
        <v>0</v>
      </c>
      <c r="AZ143" s="230">
        <f t="shared" ref="AZ143:AZ144" si="260">SUM(BA143:BB143)</f>
        <v>0</v>
      </c>
      <c r="BA143" s="228">
        <f t="shared" si="259"/>
        <v>0</v>
      </c>
      <c r="BB143" s="228">
        <f t="shared" si="259"/>
        <v>0</v>
      </c>
      <c r="BC143" s="230">
        <f t="shared" ref="BC143:BC144" si="261">SUM(BD143:BF143)</f>
        <v>0</v>
      </c>
      <c r="BD143" s="228">
        <f t="shared" si="259"/>
        <v>0</v>
      </c>
      <c r="BE143" s="228">
        <f t="shared" si="259"/>
        <v>0</v>
      </c>
      <c r="BF143" s="228">
        <f t="shared" si="259"/>
        <v>0</v>
      </c>
      <c r="BG143" s="230" t="e">
        <f>SUM(BI143:BR143,BV143:BX143)</f>
        <v>#REF!</v>
      </c>
      <c r="BH143" s="228" t="e">
        <f t="shared" ref="BH143:BQ143" si="262">SUM(BI145:BI147)</f>
        <v>#REF!</v>
      </c>
      <c r="BI143" s="228">
        <f t="shared" si="262"/>
        <v>0</v>
      </c>
      <c r="BJ143" s="228">
        <f t="shared" si="262"/>
        <v>0</v>
      </c>
      <c r="BK143" s="228">
        <f t="shared" si="262"/>
        <v>0</v>
      </c>
      <c r="BL143" s="228">
        <f t="shared" si="262"/>
        <v>0</v>
      </c>
      <c r="BM143" s="228">
        <f t="shared" si="262"/>
        <v>0</v>
      </c>
      <c r="BN143" s="228">
        <f t="shared" si="262"/>
        <v>0</v>
      </c>
      <c r="BO143" s="228">
        <f t="shared" si="262"/>
        <v>0</v>
      </c>
      <c r="BP143" s="228">
        <f t="shared" si="262"/>
        <v>0</v>
      </c>
      <c r="BQ143" s="228">
        <f t="shared" si="262"/>
        <v>0</v>
      </c>
      <c r="BR143" s="231">
        <f>SUM(BS143:BU143)</f>
        <v>0</v>
      </c>
      <c r="BS143" s="228">
        <f t="shared" ref="BS143:BX143" si="263">SUM(BT145:BT147)</f>
        <v>0</v>
      </c>
      <c r="BT143" s="228">
        <f t="shared" si="263"/>
        <v>0</v>
      </c>
      <c r="BU143" s="228">
        <f t="shared" si="263"/>
        <v>0</v>
      </c>
      <c r="BV143" s="228">
        <f t="shared" si="263"/>
        <v>0</v>
      </c>
      <c r="BW143" s="228">
        <f t="shared" si="263"/>
        <v>0</v>
      </c>
      <c r="BX143" s="228" t="e">
        <f t="shared" si="263"/>
        <v>#REF!</v>
      </c>
      <c r="BY143" s="239" t="e">
        <f>SUM(C143,Q143,AZ143,BC143,BG143)</f>
        <v>#REF!</v>
      </c>
      <c r="BZ143" s="228">
        <f>SUM(CA145:CA147)</f>
        <v>0</v>
      </c>
      <c r="CA143" s="228">
        <f>SUM(CB145:CB147)</f>
        <v>0</v>
      </c>
      <c r="CB143" s="228" t="s">
        <v>83</v>
      </c>
      <c r="CC143" s="210"/>
    </row>
    <row r="144" spans="1:81" ht="18" x14ac:dyDescent="0.3">
      <c r="A144" s="147" t="s">
        <v>8</v>
      </c>
      <c r="B144" s="156"/>
      <c r="C144" s="232">
        <f t="shared" si="258"/>
        <v>0</v>
      </c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4">
        <f t="shared" si="122"/>
        <v>0</v>
      </c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5">
        <f t="shared" si="260"/>
        <v>0</v>
      </c>
      <c r="BA144" s="233"/>
      <c r="BB144" s="233"/>
      <c r="BC144" s="235">
        <f t="shared" si="261"/>
        <v>0</v>
      </c>
      <c r="BD144" s="233"/>
      <c r="BE144" s="233"/>
      <c r="BF144" s="233"/>
      <c r="BG144" s="235">
        <f>SUM(BI144:BR144,BV144:BX144)</f>
        <v>0</v>
      </c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6">
        <f t="shared" ref="BR144" si="264">SUM(BS144:BU144)</f>
        <v>0</v>
      </c>
      <c r="BS144" s="233"/>
      <c r="BT144" s="233"/>
      <c r="BU144" s="233"/>
      <c r="BV144" s="233"/>
      <c r="BW144" s="233"/>
      <c r="BX144" s="233"/>
      <c r="BY144" s="237">
        <f>SUM(C144,Q144,AZ144,BC144,BG144)</f>
        <v>0</v>
      </c>
      <c r="BZ144" s="233">
        <f t="shared" ref="BZ144" si="265">SUM(CA144:CB144)</f>
        <v>0</v>
      </c>
      <c r="CA144" s="233"/>
      <c r="CB144" s="233" t="s">
        <v>83</v>
      </c>
      <c r="CC144" s="210"/>
    </row>
    <row r="145" spans="1:81" ht="42" customHeight="1" x14ac:dyDescent="0.3">
      <c r="A145" s="151" t="s">
        <v>430</v>
      </c>
      <c r="B145" s="152" t="s">
        <v>431</v>
      </c>
      <c r="C145" s="240">
        <f t="shared" si="257"/>
        <v>0</v>
      </c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  <c r="P145" s="241"/>
      <c r="Q145" s="245">
        <f t="shared" si="122"/>
        <v>0</v>
      </c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241"/>
      <c r="AN145" s="241"/>
      <c r="AO145" s="241"/>
      <c r="AP145" s="241"/>
      <c r="AQ145" s="241"/>
      <c r="AR145" s="241"/>
      <c r="AS145" s="241"/>
      <c r="AT145" s="241"/>
      <c r="AU145" s="241"/>
      <c r="AV145" s="241"/>
      <c r="AW145" s="241"/>
      <c r="AX145" s="241"/>
      <c r="AY145" s="241"/>
      <c r="AZ145" s="242">
        <f t="shared" si="127"/>
        <v>0</v>
      </c>
      <c r="BA145" s="241"/>
      <c r="BB145" s="241"/>
      <c r="BC145" s="242">
        <f t="shared" si="128"/>
        <v>0</v>
      </c>
      <c r="BD145" s="241"/>
      <c r="BE145" s="241"/>
      <c r="BF145" s="241"/>
      <c r="BG145" s="242" t="e">
        <f t="shared" si="129"/>
        <v>#REF!</v>
      </c>
      <c r="BH145" s="241"/>
      <c r="BI145" s="241" t="e">
        <f>'ОС и МЗ'!#REF!</f>
        <v>#REF!</v>
      </c>
      <c r="BJ145" s="241"/>
      <c r="BK145" s="241"/>
      <c r="BL145" s="241"/>
      <c r="BM145" s="241"/>
      <c r="BN145" s="241"/>
      <c r="BO145" s="241"/>
      <c r="BP145" s="241"/>
      <c r="BQ145" s="241"/>
      <c r="BR145" s="243">
        <f t="shared" si="130"/>
        <v>0</v>
      </c>
      <c r="BS145" s="241"/>
      <c r="BT145" s="241"/>
      <c r="BU145" s="241"/>
      <c r="BV145" s="241"/>
      <c r="BW145" s="241"/>
      <c r="BX145" s="241"/>
      <c r="BY145" s="244" t="e">
        <f t="shared" si="125"/>
        <v>#REF!</v>
      </c>
      <c r="BZ145" s="241">
        <f t="shared" si="126"/>
        <v>0</v>
      </c>
      <c r="CA145" s="241"/>
      <c r="CB145" s="241"/>
      <c r="CC145" s="210" t="s">
        <v>83</v>
      </c>
    </row>
    <row r="146" spans="1:81" ht="43.2" customHeight="1" x14ac:dyDescent="0.3">
      <c r="A146" s="151" t="s">
        <v>432</v>
      </c>
      <c r="B146" s="152" t="s">
        <v>433</v>
      </c>
      <c r="C146" s="240">
        <f t="shared" si="257"/>
        <v>0</v>
      </c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  <c r="P146" s="241"/>
      <c r="Q146" s="245">
        <f t="shared" si="122"/>
        <v>0</v>
      </c>
      <c r="R146" s="241"/>
      <c r="S146" s="241"/>
      <c r="T146" s="241"/>
      <c r="U146" s="241"/>
      <c r="V146" s="241"/>
      <c r="W146" s="241"/>
      <c r="X146" s="241"/>
      <c r="Y146" s="241"/>
      <c r="Z146" s="241"/>
      <c r="AA146" s="241"/>
      <c r="AB146" s="241"/>
      <c r="AC146" s="241"/>
      <c r="AD146" s="241"/>
      <c r="AE146" s="241"/>
      <c r="AF146" s="241"/>
      <c r="AG146" s="241"/>
      <c r="AH146" s="241"/>
      <c r="AI146" s="241"/>
      <c r="AJ146" s="241"/>
      <c r="AK146" s="241"/>
      <c r="AL146" s="241"/>
      <c r="AM146" s="241"/>
      <c r="AN146" s="241"/>
      <c r="AO146" s="241"/>
      <c r="AP146" s="241"/>
      <c r="AQ146" s="241"/>
      <c r="AR146" s="241"/>
      <c r="AS146" s="241"/>
      <c r="AT146" s="241"/>
      <c r="AU146" s="241"/>
      <c r="AV146" s="241"/>
      <c r="AW146" s="241"/>
      <c r="AX146" s="241"/>
      <c r="AY146" s="241"/>
      <c r="AZ146" s="242">
        <f t="shared" si="127"/>
        <v>0</v>
      </c>
      <c r="BA146" s="241"/>
      <c r="BB146" s="241"/>
      <c r="BC146" s="242">
        <f t="shared" si="128"/>
        <v>0</v>
      </c>
      <c r="BD146" s="241"/>
      <c r="BE146" s="241"/>
      <c r="BF146" s="241"/>
      <c r="BG146" s="242" t="e">
        <f t="shared" si="129"/>
        <v>#REF!</v>
      </c>
      <c r="BH146" s="241"/>
      <c r="BI146" s="241" t="e">
        <f>'ОС и МЗ'!#REF!</f>
        <v>#REF!</v>
      </c>
      <c r="BJ146" s="241"/>
      <c r="BK146" s="241"/>
      <c r="BL146" s="241"/>
      <c r="BM146" s="241"/>
      <c r="BN146" s="241"/>
      <c r="BO146" s="241"/>
      <c r="BP146" s="241"/>
      <c r="BQ146" s="241"/>
      <c r="BR146" s="243">
        <f t="shared" si="130"/>
        <v>0</v>
      </c>
      <c r="BS146" s="241"/>
      <c r="BT146" s="241"/>
      <c r="BU146" s="241"/>
      <c r="BV146" s="241"/>
      <c r="BW146" s="241"/>
      <c r="BX146" s="241"/>
      <c r="BY146" s="244" t="e">
        <f t="shared" si="125"/>
        <v>#REF!</v>
      </c>
      <c r="BZ146" s="241">
        <f t="shared" si="126"/>
        <v>0</v>
      </c>
      <c r="CA146" s="241"/>
      <c r="CB146" s="241"/>
      <c r="CC146" s="210" t="s">
        <v>83</v>
      </c>
    </row>
    <row r="147" spans="1:81" ht="30.6" customHeight="1" x14ac:dyDescent="0.3">
      <c r="A147" s="151" t="s">
        <v>434</v>
      </c>
      <c r="B147" s="152" t="s">
        <v>435</v>
      </c>
      <c r="C147" s="240">
        <f t="shared" si="257"/>
        <v>0</v>
      </c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  <c r="P147" s="241"/>
      <c r="Q147" s="245">
        <f t="shared" si="122"/>
        <v>0</v>
      </c>
      <c r="R147" s="241"/>
      <c r="S147" s="241"/>
      <c r="T147" s="241"/>
      <c r="U147" s="241"/>
      <c r="V147" s="241"/>
      <c r="W147" s="241"/>
      <c r="X147" s="241"/>
      <c r="Y147" s="241"/>
      <c r="Z147" s="241"/>
      <c r="AA147" s="241"/>
      <c r="AB147" s="241"/>
      <c r="AC147" s="241"/>
      <c r="AD147" s="241"/>
      <c r="AE147" s="241"/>
      <c r="AF147" s="241"/>
      <c r="AG147" s="241"/>
      <c r="AH147" s="241"/>
      <c r="AI147" s="241"/>
      <c r="AJ147" s="241"/>
      <c r="AK147" s="241"/>
      <c r="AL147" s="241"/>
      <c r="AM147" s="241"/>
      <c r="AN147" s="241"/>
      <c r="AO147" s="241"/>
      <c r="AP147" s="241"/>
      <c r="AQ147" s="241"/>
      <c r="AR147" s="241"/>
      <c r="AS147" s="241"/>
      <c r="AT147" s="241"/>
      <c r="AU147" s="241"/>
      <c r="AV147" s="241"/>
      <c r="AW147" s="241"/>
      <c r="AX147" s="241"/>
      <c r="AY147" s="241"/>
      <c r="AZ147" s="242">
        <f t="shared" si="127"/>
        <v>0</v>
      </c>
      <c r="BA147" s="241"/>
      <c r="BB147" s="241"/>
      <c r="BC147" s="242">
        <f t="shared" si="128"/>
        <v>0</v>
      </c>
      <c r="BD147" s="241"/>
      <c r="BE147" s="241"/>
      <c r="BF147" s="241"/>
      <c r="BG147" s="242">
        <f t="shared" si="129"/>
        <v>0</v>
      </c>
      <c r="BH147" s="241"/>
      <c r="BI147" s="241"/>
      <c r="BJ147" s="241"/>
      <c r="BK147" s="241"/>
      <c r="BL147" s="241"/>
      <c r="BM147" s="241"/>
      <c r="BN147" s="241"/>
      <c r="BO147" s="241"/>
      <c r="BP147" s="241"/>
      <c r="BQ147" s="241"/>
      <c r="BR147" s="243">
        <f t="shared" si="130"/>
        <v>0</v>
      </c>
      <c r="BS147" s="241"/>
      <c r="BT147" s="241"/>
      <c r="BU147" s="241"/>
      <c r="BV147" s="241"/>
      <c r="BW147" s="241"/>
      <c r="BX147" s="241"/>
      <c r="BY147" s="244">
        <f t="shared" si="125"/>
        <v>0</v>
      </c>
      <c r="BZ147" s="241">
        <f t="shared" si="126"/>
        <v>0</v>
      </c>
      <c r="CA147" s="241"/>
      <c r="CB147" s="241"/>
      <c r="CC147" s="210" t="s">
        <v>83</v>
      </c>
    </row>
    <row r="148" spans="1:81" ht="45" customHeight="1" x14ac:dyDescent="0.3">
      <c r="A148" s="145" t="s">
        <v>436</v>
      </c>
      <c r="B148" s="158" t="s">
        <v>829</v>
      </c>
      <c r="C148" s="227">
        <f t="shared" si="257"/>
        <v>237833.66000000015</v>
      </c>
      <c r="D148" s="228">
        <f>('ОС и МЗ'!E160+'ОС и МЗ'!E224)-BI148-BM148-BS148</f>
        <v>237833.66000000015</v>
      </c>
      <c r="E148" s="228"/>
      <c r="F148" s="228"/>
      <c r="G148" s="228"/>
      <c r="H148" s="228"/>
      <c r="I148" s="228"/>
      <c r="J148" s="228"/>
      <c r="K148" s="228"/>
      <c r="L148" s="228"/>
      <c r="M148" s="228"/>
      <c r="N148" s="228"/>
      <c r="O148" s="266"/>
      <c r="P148" s="228"/>
      <c r="Q148" s="229">
        <f t="shared" si="122"/>
        <v>0</v>
      </c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  <c r="AY148" s="228"/>
      <c r="AZ148" s="230">
        <f t="shared" si="127"/>
        <v>0</v>
      </c>
      <c r="BA148" s="228"/>
      <c r="BB148" s="228"/>
      <c r="BC148" s="230">
        <f t="shared" si="128"/>
        <v>0</v>
      </c>
      <c r="BD148" s="228"/>
      <c r="BE148" s="228"/>
      <c r="BF148" s="228"/>
      <c r="BG148" s="230">
        <f t="shared" si="129"/>
        <v>1113875.48</v>
      </c>
      <c r="BH148" s="228"/>
      <c r="BI148" s="228">
        <v>26075.48</v>
      </c>
      <c r="BJ148" s="228"/>
      <c r="BK148" s="228"/>
      <c r="BL148" s="228"/>
      <c r="BM148" s="228">
        <v>445800</v>
      </c>
      <c r="BN148" s="228"/>
      <c r="BO148" s="228"/>
      <c r="BP148" s="228"/>
      <c r="BQ148" s="228"/>
      <c r="BR148" s="231">
        <f t="shared" si="130"/>
        <v>642000</v>
      </c>
      <c r="BS148" s="228">
        <v>642000</v>
      </c>
      <c r="BT148" s="228"/>
      <c r="BU148" s="228"/>
      <c r="BV148" s="228"/>
      <c r="BW148" s="228"/>
      <c r="BX148" s="228"/>
      <c r="BY148" s="239">
        <f t="shared" si="125"/>
        <v>1351709.1400000001</v>
      </c>
      <c r="BZ148" s="228">
        <f t="shared" si="126"/>
        <v>0</v>
      </c>
      <c r="CA148" s="228"/>
      <c r="CB148" s="228"/>
      <c r="CC148" s="210" t="s">
        <v>83</v>
      </c>
    </row>
    <row r="149" spans="1:81" ht="57.6" customHeight="1" x14ac:dyDescent="0.3">
      <c r="A149" s="145" t="s">
        <v>437</v>
      </c>
      <c r="B149" s="158" t="s">
        <v>438</v>
      </c>
      <c r="C149" s="227">
        <f t="shared" si="257"/>
        <v>0</v>
      </c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66"/>
      <c r="P149" s="228"/>
      <c r="Q149" s="229">
        <f t="shared" si="122"/>
        <v>0</v>
      </c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  <c r="AY149" s="228"/>
      <c r="AZ149" s="230">
        <f t="shared" si="127"/>
        <v>0</v>
      </c>
      <c r="BA149" s="228"/>
      <c r="BB149" s="228"/>
      <c r="BC149" s="230">
        <f t="shared" si="128"/>
        <v>0</v>
      </c>
      <c r="BD149" s="228"/>
      <c r="BE149" s="228"/>
      <c r="BF149" s="228"/>
      <c r="BG149" s="230">
        <f t="shared" si="129"/>
        <v>0</v>
      </c>
      <c r="BH149" s="228"/>
      <c r="BI149" s="228"/>
      <c r="BJ149" s="228"/>
      <c r="BK149" s="228"/>
      <c r="BL149" s="228"/>
      <c r="BM149" s="228"/>
      <c r="BN149" s="228"/>
      <c r="BO149" s="228"/>
      <c r="BP149" s="228"/>
      <c r="BQ149" s="228"/>
      <c r="BR149" s="231">
        <f t="shared" si="130"/>
        <v>0</v>
      </c>
      <c r="BS149" s="228"/>
      <c r="BT149" s="228"/>
      <c r="BU149" s="228"/>
      <c r="BV149" s="228"/>
      <c r="BW149" s="228"/>
      <c r="BX149" s="228"/>
      <c r="BY149" s="239">
        <f t="shared" si="125"/>
        <v>0</v>
      </c>
      <c r="BZ149" s="228">
        <f t="shared" si="126"/>
        <v>0</v>
      </c>
      <c r="CA149" s="228"/>
      <c r="CB149" s="228"/>
      <c r="CC149" s="210" t="s">
        <v>83</v>
      </c>
    </row>
    <row r="150" spans="1:81" ht="36" x14ac:dyDescent="0.3">
      <c r="A150" s="145" t="s">
        <v>588</v>
      </c>
      <c r="B150" s="150" t="s">
        <v>826</v>
      </c>
      <c r="C150" s="227">
        <f t="shared" si="257"/>
        <v>2651447.2000000002</v>
      </c>
      <c r="D150" s="228">
        <f>('работы и услуги'!D77+'работы и услуги'!D83)</f>
        <v>2651447.2000000002</v>
      </c>
      <c r="E150" s="228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9">
        <f t="shared" si="122"/>
        <v>0</v>
      </c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  <c r="AY150" s="228"/>
      <c r="AZ150" s="230">
        <f t="shared" si="127"/>
        <v>0</v>
      </c>
      <c r="BA150" s="228"/>
      <c r="BB150" s="228"/>
      <c r="BC150" s="230">
        <f t="shared" si="128"/>
        <v>0</v>
      </c>
      <c r="BD150" s="228"/>
      <c r="BE150" s="228"/>
      <c r="BF150" s="228"/>
      <c r="BG150" s="230">
        <f t="shared" si="129"/>
        <v>0</v>
      </c>
      <c r="BH150" s="228"/>
      <c r="BI150" s="228"/>
      <c r="BJ150" s="228"/>
      <c r="BK150" s="228"/>
      <c r="BL150" s="228"/>
      <c r="BM150" s="228"/>
      <c r="BN150" s="228"/>
      <c r="BO150" s="228"/>
      <c r="BP150" s="228"/>
      <c r="BQ150" s="228"/>
      <c r="BR150" s="231">
        <f t="shared" si="130"/>
        <v>0</v>
      </c>
      <c r="BS150" s="228"/>
      <c r="BT150" s="228"/>
      <c r="BU150" s="228"/>
      <c r="BV150" s="228"/>
      <c r="BW150" s="228"/>
      <c r="BX150" s="228"/>
      <c r="BY150" s="239">
        <f t="shared" si="125"/>
        <v>2651447.2000000002</v>
      </c>
      <c r="BZ150" s="228">
        <f t="shared" si="126"/>
        <v>0</v>
      </c>
      <c r="CA150" s="228"/>
      <c r="CB150" s="228"/>
      <c r="CC150" s="210" t="s">
        <v>83</v>
      </c>
    </row>
    <row r="151" spans="1:81" ht="66" customHeight="1" x14ac:dyDescent="0.3">
      <c r="A151" s="258" t="s">
        <v>582</v>
      </c>
      <c r="B151" s="259">
        <v>2700</v>
      </c>
      <c r="C151" s="227">
        <f t="shared" si="257"/>
        <v>0</v>
      </c>
      <c r="D151" s="228"/>
      <c r="E151" s="228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9">
        <f t="shared" si="122"/>
        <v>0</v>
      </c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  <c r="AY151" s="228"/>
      <c r="AZ151" s="230">
        <f t="shared" si="127"/>
        <v>0</v>
      </c>
      <c r="BA151" s="228"/>
      <c r="BB151" s="228"/>
      <c r="BC151" s="230">
        <f t="shared" si="128"/>
        <v>0</v>
      </c>
      <c r="BD151" s="228"/>
      <c r="BE151" s="228"/>
      <c r="BF151" s="228"/>
      <c r="BG151" s="230">
        <f t="shared" si="129"/>
        <v>0</v>
      </c>
      <c r="BH151" s="228"/>
      <c r="BI151" s="228"/>
      <c r="BJ151" s="228"/>
      <c r="BK151" s="228"/>
      <c r="BL151" s="228"/>
      <c r="BM151" s="228"/>
      <c r="BN151" s="228"/>
      <c r="BO151" s="228"/>
      <c r="BP151" s="228"/>
      <c r="BQ151" s="228"/>
      <c r="BR151" s="231">
        <f t="shared" si="130"/>
        <v>0</v>
      </c>
      <c r="BS151" s="228"/>
      <c r="BT151" s="228"/>
      <c r="BU151" s="228"/>
      <c r="BV151" s="228"/>
      <c r="BW151" s="228"/>
      <c r="BX151" s="228"/>
      <c r="BY151" s="239">
        <f t="shared" si="125"/>
        <v>0</v>
      </c>
      <c r="BZ151" s="228">
        <f t="shared" si="126"/>
        <v>0</v>
      </c>
      <c r="CA151" s="228"/>
      <c r="CB151" s="228"/>
      <c r="CC151" s="210" t="s">
        <v>83</v>
      </c>
    </row>
    <row r="152" spans="1:81" ht="18" x14ac:dyDescent="0.3">
      <c r="A152" s="138" t="s">
        <v>589</v>
      </c>
      <c r="B152" s="260">
        <v>3000</v>
      </c>
      <c r="C152" s="196">
        <f t="shared" si="257"/>
        <v>0</v>
      </c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  <c r="P152" s="200"/>
      <c r="Q152" s="196">
        <f t="shared" si="122"/>
        <v>0</v>
      </c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0"/>
      <c r="AT152" s="200"/>
      <c r="AU152" s="200"/>
      <c r="AV152" s="200"/>
      <c r="AW152" s="200"/>
      <c r="AX152" s="200"/>
      <c r="AY152" s="200"/>
      <c r="AZ152" s="202">
        <f t="shared" si="127"/>
        <v>0</v>
      </c>
      <c r="BA152" s="200"/>
      <c r="BB152" s="200"/>
      <c r="BC152" s="202">
        <f t="shared" si="128"/>
        <v>0</v>
      </c>
      <c r="BD152" s="200"/>
      <c r="BE152" s="200"/>
      <c r="BF152" s="200"/>
      <c r="BG152" s="202">
        <f t="shared" si="129"/>
        <v>0</v>
      </c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5">
        <f t="shared" si="130"/>
        <v>0</v>
      </c>
      <c r="BS152" s="200"/>
      <c r="BT152" s="200"/>
      <c r="BU152" s="200"/>
      <c r="BV152" s="200"/>
      <c r="BW152" s="200"/>
      <c r="BX152" s="200"/>
      <c r="BY152" s="202">
        <f t="shared" si="125"/>
        <v>0</v>
      </c>
      <c r="BZ152" s="200">
        <f t="shared" si="126"/>
        <v>0</v>
      </c>
      <c r="CA152" s="200"/>
      <c r="CB152" s="200"/>
      <c r="CC152" s="210" t="s">
        <v>83</v>
      </c>
    </row>
    <row r="153" spans="1:81" ht="18" x14ac:dyDescent="0.3">
      <c r="A153" s="138" t="s">
        <v>590</v>
      </c>
      <c r="B153" s="260" t="s">
        <v>583</v>
      </c>
      <c r="C153" s="196">
        <f t="shared" si="257"/>
        <v>0</v>
      </c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196">
        <f t="shared" si="122"/>
        <v>0</v>
      </c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2">
        <f t="shared" si="127"/>
        <v>0</v>
      </c>
      <c r="BA153" s="200"/>
      <c r="BB153" s="200"/>
      <c r="BC153" s="202">
        <f t="shared" si="128"/>
        <v>0</v>
      </c>
      <c r="BD153" s="200"/>
      <c r="BE153" s="200"/>
      <c r="BF153" s="200"/>
      <c r="BG153" s="202">
        <f t="shared" si="129"/>
        <v>0</v>
      </c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5">
        <f t="shared" si="130"/>
        <v>0</v>
      </c>
      <c r="BS153" s="200"/>
      <c r="BT153" s="200"/>
      <c r="BU153" s="200"/>
      <c r="BV153" s="200"/>
      <c r="BW153" s="200"/>
      <c r="BX153" s="200"/>
      <c r="BY153" s="202">
        <f t="shared" si="125"/>
        <v>0</v>
      </c>
      <c r="BZ153" s="200">
        <f t="shared" si="126"/>
        <v>0</v>
      </c>
      <c r="CA153" s="200"/>
      <c r="CB153" s="200"/>
      <c r="CC153" s="210" t="s">
        <v>83</v>
      </c>
    </row>
    <row r="154" spans="1:81" x14ac:dyDescent="0.3">
      <c r="C154" s="336"/>
      <c r="D154" s="336"/>
      <c r="E154" s="336"/>
      <c r="F154" s="336"/>
      <c r="G154" s="336"/>
      <c r="H154" s="336"/>
      <c r="I154" s="336"/>
      <c r="J154" s="336"/>
      <c r="K154" s="336"/>
      <c r="L154" s="336"/>
      <c r="M154" s="336"/>
      <c r="N154" s="336"/>
      <c r="O154" s="336"/>
      <c r="P154" s="336"/>
      <c r="Q154" s="336"/>
      <c r="R154" s="336"/>
      <c r="S154" s="336"/>
      <c r="T154" s="336"/>
      <c r="U154" s="336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6"/>
      <c r="AN154" s="336"/>
      <c r="AO154" s="336"/>
      <c r="AP154" s="336"/>
      <c r="AQ154" s="336"/>
      <c r="AR154" s="336"/>
      <c r="AS154" s="336"/>
      <c r="AT154" s="336"/>
      <c r="AU154" s="336"/>
      <c r="AV154" s="336"/>
      <c r="AW154" s="336"/>
      <c r="AX154" s="336"/>
      <c r="AY154" s="336"/>
      <c r="AZ154" s="336"/>
      <c r="BA154" s="336"/>
      <c r="BB154" s="336"/>
      <c r="BC154" s="336"/>
      <c r="BD154" s="336"/>
      <c r="BE154" s="336"/>
      <c r="BF154" s="336"/>
      <c r="BG154" s="336"/>
      <c r="BH154" s="336"/>
      <c r="BI154" s="336"/>
      <c r="BJ154" s="336"/>
      <c r="BK154" s="336"/>
      <c r="BL154" s="336"/>
      <c r="BM154" s="336"/>
      <c r="BN154" s="336"/>
      <c r="BO154" s="336"/>
      <c r="BP154" s="336"/>
      <c r="BQ154" s="336"/>
      <c r="BR154" s="336"/>
      <c r="BS154" s="336"/>
      <c r="BT154" s="336"/>
      <c r="BU154" s="336"/>
      <c r="BV154" s="336"/>
      <c r="BW154" s="336"/>
      <c r="BX154" s="336"/>
      <c r="BY154" s="336"/>
      <c r="BZ154" s="336"/>
      <c r="CA154" s="336"/>
      <c r="CB154" s="336"/>
    </row>
  </sheetData>
  <autoFilter ref="A22:CC153"/>
  <mergeCells count="230">
    <mergeCell ref="D5:P5"/>
    <mergeCell ref="A31:A32"/>
    <mergeCell ref="B31:B32"/>
    <mergeCell ref="A33:A34"/>
    <mergeCell ref="B33:B34"/>
    <mergeCell ref="CA19:CA21"/>
    <mergeCell ref="AW19:AW21"/>
    <mergeCell ref="AX19:AX21"/>
    <mergeCell ref="AY19:AY21"/>
    <mergeCell ref="AZ19:AZ21"/>
    <mergeCell ref="BA19:BB19"/>
    <mergeCell ref="BC19:BC21"/>
    <mergeCell ref="BD19:BF19"/>
    <mergeCell ref="AI19:AI21"/>
    <mergeCell ref="AJ19:AJ21"/>
    <mergeCell ref="AK19:AK21"/>
    <mergeCell ref="AL19:AL21"/>
    <mergeCell ref="AM19:AM21"/>
    <mergeCell ref="AN19:AN21"/>
    <mergeCell ref="AO19:AO21"/>
    <mergeCell ref="AP19:AP21"/>
    <mergeCell ref="BZ19:BZ21"/>
    <mergeCell ref="AS19:AS21"/>
    <mergeCell ref="AT19:AT21"/>
    <mergeCell ref="AU19:AU21"/>
    <mergeCell ref="AV19:AV21"/>
    <mergeCell ref="A23:A24"/>
    <mergeCell ref="B23:B24"/>
    <mergeCell ref="A25:A26"/>
    <mergeCell ref="B25:B26"/>
    <mergeCell ref="BP20:BP21"/>
    <mergeCell ref="BG19:BG21"/>
    <mergeCell ref="BI19:BL19"/>
    <mergeCell ref="BM19:BP19"/>
    <mergeCell ref="P19:P20"/>
    <mergeCell ref="BQ19:BQ21"/>
    <mergeCell ref="BR19:BU19"/>
    <mergeCell ref="BV19:BV21"/>
    <mergeCell ref="BW19:BW21"/>
    <mergeCell ref="BX19:BX21"/>
    <mergeCell ref="D20:M20"/>
    <mergeCell ref="N20:O20"/>
    <mergeCell ref="BI20:BI21"/>
    <mergeCell ref="BJ20:BJ21"/>
    <mergeCell ref="BK20:BK21"/>
    <mergeCell ref="BL20:BL21"/>
    <mergeCell ref="BM20:BM21"/>
    <mergeCell ref="BN20:BN21"/>
    <mergeCell ref="BO20:BO21"/>
    <mergeCell ref="AQ19:AQ21"/>
    <mergeCell ref="AR19:AR21"/>
    <mergeCell ref="AA19:AA21"/>
    <mergeCell ref="AB19:AB21"/>
    <mergeCell ref="AC19:AC21"/>
    <mergeCell ref="AD19:AD21"/>
    <mergeCell ref="AE19:AE21"/>
    <mergeCell ref="AF19:AF21"/>
    <mergeCell ref="AG19:AG21"/>
    <mergeCell ref="AH19:AH21"/>
    <mergeCell ref="CA16:CA17"/>
    <mergeCell ref="CB16:CB17"/>
    <mergeCell ref="A18:A21"/>
    <mergeCell ref="B18:B21"/>
    <mergeCell ref="C18:P18"/>
    <mergeCell ref="Q18:Q21"/>
    <mergeCell ref="R18:AY18"/>
    <mergeCell ref="AZ18:BB18"/>
    <mergeCell ref="BC18:BF18"/>
    <mergeCell ref="BG18:BX18"/>
    <mergeCell ref="BY18:BY21"/>
    <mergeCell ref="BZ18:CB18"/>
    <mergeCell ref="C19:C21"/>
    <mergeCell ref="D19:O19"/>
    <mergeCell ref="R19:R21"/>
    <mergeCell ref="S19:S21"/>
    <mergeCell ref="T19:T21"/>
    <mergeCell ref="U19:U21"/>
    <mergeCell ref="V19:V21"/>
    <mergeCell ref="W19:W21"/>
    <mergeCell ref="X19:X21"/>
    <mergeCell ref="Y19:Y21"/>
    <mergeCell ref="Z19:Z21"/>
    <mergeCell ref="CB19:CB21"/>
    <mergeCell ref="BA16:BB16"/>
    <mergeCell ref="BC16:BC17"/>
    <mergeCell ref="BD16:BF16"/>
    <mergeCell ref="BI16:BI17"/>
    <mergeCell ref="BJ16:BJ17"/>
    <mergeCell ref="BK16:BK17"/>
    <mergeCell ref="BL16:BL17"/>
    <mergeCell ref="BM16:BM17"/>
    <mergeCell ref="BZ16:BZ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Z14:CB14"/>
    <mergeCell ref="C15:C17"/>
    <mergeCell ref="D15:O15"/>
    <mergeCell ref="BG15:BG17"/>
    <mergeCell ref="BI15:BL15"/>
    <mergeCell ref="BM15:BP15"/>
    <mergeCell ref="BQ15:BQ17"/>
    <mergeCell ref="BR15:BU15"/>
    <mergeCell ref="BV15:BV17"/>
    <mergeCell ref="BW15:BW17"/>
    <mergeCell ref="BX15:BX17"/>
    <mergeCell ref="D16:M16"/>
    <mergeCell ref="N16:O16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Q16:AQ17"/>
    <mergeCell ref="A14:A17"/>
    <mergeCell ref="B14:B17"/>
    <mergeCell ref="C14:P14"/>
    <mergeCell ref="Q14:Q17"/>
    <mergeCell ref="R14:AY14"/>
    <mergeCell ref="AZ14:BB14"/>
    <mergeCell ref="BC14:BF14"/>
    <mergeCell ref="BG14:BX14"/>
    <mergeCell ref="BY14:BY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CA11:CA13"/>
    <mergeCell ref="CB11:CB13"/>
    <mergeCell ref="D12:M12"/>
    <mergeCell ref="N12:O12"/>
    <mergeCell ref="BI12:BI13"/>
    <mergeCell ref="BJ12:BJ13"/>
    <mergeCell ref="BK12:BK13"/>
    <mergeCell ref="BL12:BL13"/>
    <mergeCell ref="BM12:BM13"/>
    <mergeCell ref="BN12:BN13"/>
    <mergeCell ref="BO12:BO13"/>
    <mergeCell ref="BP12:BP13"/>
    <mergeCell ref="BQ11:BQ13"/>
    <mergeCell ref="BR11:BU11"/>
    <mergeCell ref="BV11:BV13"/>
    <mergeCell ref="BW11:BW13"/>
    <mergeCell ref="BX11:BX13"/>
    <mergeCell ref="BZ11:BZ13"/>
    <mergeCell ref="AV11:AV13"/>
    <mergeCell ref="AW11:AW13"/>
    <mergeCell ref="AX11:AX13"/>
    <mergeCell ref="AY11:AY13"/>
    <mergeCell ref="AZ11:AZ13"/>
    <mergeCell ref="BA11:BB11"/>
    <mergeCell ref="BY1:CB1"/>
    <mergeCell ref="BZ2:CB2"/>
    <mergeCell ref="D4:P4"/>
    <mergeCell ref="D6:P6"/>
    <mergeCell ref="CA7:CB7"/>
    <mergeCell ref="A8:CB8"/>
    <mergeCell ref="A9:CB9"/>
    <mergeCell ref="C10:P10"/>
    <mergeCell ref="Q10:AY10"/>
    <mergeCell ref="AZ10:BB10"/>
    <mergeCell ref="BC10:BF10"/>
    <mergeCell ref="BG10:BX10"/>
    <mergeCell ref="BY10:BY13"/>
    <mergeCell ref="BZ10:CB10"/>
    <mergeCell ref="D11:O11"/>
    <mergeCell ref="Q11:Q13"/>
    <mergeCell ref="R11:R13"/>
    <mergeCell ref="S11:S13"/>
    <mergeCell ref="T11:T13"/>
    <mergeCell ref="U11:U13"/>
    <mergeCell ref="V11:V13"/>
    <mergeCell ref="BH11:BH13"/>
    <mergeCell ref="BC11:BC13"/>
    <mergeCell ref="BD11:BF11"/>
    <mergeCell ref="P15:P16"/>
    <mergeCell ref="BN16:BN17"/>
    <mergeCell ref="BO16:BO17"/>
    <mergeCell ref="BP16:BP17"/>
    <mergeCell ref="W11:W13"/>
    <mergeCell ref="X11:X13"/>
    <mergeCell ref="Y11:Y13"/>
    <mergeCell ref="Z11:Z13"/>
    <mergeCell ref="AA11:AA13"/>
    <mergeCell ref="AB11:AB13"/>
    <mergeCell ref="AC11:AC13"/>
    <mergeCell ref="AD11:AD13"/>
    <mergeCell ref="AE11:AE13"/>
    <mergeCell ref="AF11:AF13"/>
    <mergeCell ref="AG11:AG13"/>
    <mergeCell ref="AH11:AH13"/>
    <mergeCell ref="BG11:BG13"/>
    <mergeCell ref="BI11:BL11"/>
    <mergeCell ref="BM11:BP11"/>
    <mergeCell ref="AR11:AR13"/>
    <mergeCell ref="AS11:AS13"/>
    <mergeCell ref="AT11:AT13"/>
    <mergeCell ref="AU11:AU13"/>
    <mergeCell ref="P11:P12"/>
    <mergeCell ref="AI11:AI13"/>
    <mergeCell ref="AJ11:AJ13"/>
    <mergeCell ref="AK11:AK13"/>
    <mergeCell ref="AL11:AL13"/>
    <mergeCell ref="AM11:AM13"/>
    <mergeCell ref="AN11:AN13"/>
    <mergeCell ref="AO11:AO13"/>
    <mergeCell ref="AP11:AP13"/>
    <mergeCell ref="AQ11:AQ13"/>
  </mergeCells>
  <phoneticPr fontId="25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topLeftCell="A3" workbookViewId="0">
      <selection activeCell="C63" sqref="C63"/>
    </sheetView>
  </sheetViews>
  <sheetFormatPr defaultColWidth="9" defaultRowHeight="16.8" x14ac:dyDescent="0.3"/>
  <cols>
    <col min="1" max="1" width="46.69921875" style="46" customWidth="1"/>
    <col min="2" max="2" width="16" style="75" customWidth="1"/>
    <col min="3" max="3" width="17.3984375" style="46" customWidth="1"/>
    <col min="4" max="4" width="16.8984375" style="46" customWidth="1"/>
    <col min="5" max="5" width="17.5" style="46" customWidth="1"/>
    <col min="6" max="6" width="13.59765625" style="46" customWidth="1"/>
    <col min="7" max="16384" width="9" style="46"/>
  </cols>
  <sheetData>
    <row r="1" spans="1:6" ht="78" customHeight="1" x14ac:dyDescent="0.3">
      <c r="C1" s="479" t="s">
        <v>343</v>
      </c>
      <c r="D1" s="479"/>
      <c r="E1" s="479"/>
    </row>
    <row r="2" spans="1:6" x14ac:dyDescent="0.3">
      <c r="E2" s="47" t="s">
        <v>175</v>
      </c>
    </row>
    <row r="3" spans="1:6" x14ac:dyDescent="0.3">
      <c r="A3" s="458"/>
      <c r="B3" s="458"/>
      <c r="C3" s="458"/>
      <c r="D3" s="458"/>
      <c r="E3" s="458"/>
    </row>
    <row r="4" spans="1:6" x14ac:dyDescent="0.3">
      <c r="E4" s="47"/>
    </row>
    <row r="5" spans="1:6" x14ac:dyDescent="0.3">
      <c r="E5" s="47"/>
    </row>
    <row r="6" spans="1:6" ht="41.25" customHeight="1" x14ac:dyDescent="0.3">
      <c r="A6" s="481" t="s">
        <v>105</v>
      </c>
      <c r="B6" s="481"/>
      <c r="C6" s="481"/>
      <c r="D6" s="481"/>
      <c r="E6" s="123"/>
    </row>
    <row r="7" spans="1:6" x14ac:dyDescent="0.3">
      <c r="A7" s="122"/>
      <c r="B7" s="122"/>
      <c r="C7" s="122"/>
      <c r="D7" s="122"/>
      <c r="E7" s="122"/>
    </row>
    <row r="8" spans="1:6" ht="50.4" x14ac:dyDescent="0.3">
      <c r="A8" s="49" t="s">
        <v>91</v>
      </c>
      <c r="B8" s="48" t="s">
        <v>171</v>
      </c>
      <c r="C8" s="49" t="s">
        <v>312</v>
      </c>
      <c r="D8" s="49" t="s">
        <v>4</v>
      </c>
      <c r="E8" s="52"/>
    </row>
    <row r="9" spans="1:6" x14ac:dyDescent="0.3">
      <c r="A9" s="49"/>
      <c r="B9" s="49"/>
      <c r="C9" s="49"/>
      <c r="D9" s="49">
        <f>B9*C9</f>
        <v>0</v>
      </c>
      <c r="E9" s="53"/>
    </row>
    <row r="10" spans="1:6" x14ac:dyDescent="0.3">
      <c r="A10" s="49"/>
      <c r="B10" s="49"/>
      <c r="C10" s="49"/>
      <c r="D10" s="49"/>
      <c r="E10" s="53"/>
    </row>
    <row r="11" spans="1:6" x14ac:dyDescent="0.3">
      <c r="A11" s="54"/>
      <c r="B11" s="54" t="s">
        <v>6</v>
      </c>
      <c r="C11" s="54" t="s">
        <v>6</v>
      </c>
      <c r="D11" s="54"/>
      <c r="E11" s="53"/>
    </row>
    <row r="12" spans="1:6" x14ac:dyDescent="0.3">
      <c r="A12" s="52"/>
      <c r="B12" s="52"/>
      <c r="C12" s="52"/>
      <c r="D12" s="52"/>
      <c r="E12" s="53"/>
    </row>
    <row r="13" spans="1:6" ht="16.5" customHeight="1" x14ac:dyDescent="0.3">
      <c r="A13" s="480" t="s">
        <v>106</v>
      </c>
      <c r="B13" s="480"/>
      <c r="C13" s="480"/>
      <c r="D13" s="480"/>
      <c r="E13" s="480"/>
    </row>
    <row r="14" spans="1:6" ht="16.5" customHeight="1" x14ac:dyDescent="0.3">
      <c r="A14" s="483" t="s">
        <v>313</v>
      </c>
      <c r="B14" s="483"/>
      <c r="C14" s="483"/>
      <c r="D14" s="483"/>
      <c r="E14" s="483"/>
      <c r="F14" s="46">
        <v>221</v>
      </c>
    </row>
    <row r="15" spans="1:6" ht="50.4" x14ac:dyDescent="0.3">
      <c r="A15" s="49" t="s">
        <v>91</v>
      </c>
      <c r="B15" s="48" t="s">
        <v>311</v>
      </c>
      <c r="C15" s="48" t="s">
        <v>171</v>
      </c>
      <c r="D15" s="49" t="s">
        <v>312</v>
      </c>
      <c r="E15" s="49" t="s">
        <v>4</v>
      </c>
    </row>
    <row r="16" spans="1:6" ht="41.4" customHeight="1" x14ac:dyDescent="0.3">
      <c r="A16" s="86" t="s">
        <v>154</v>
      </c>
      <c r="B16" s="65">
        <v>3</v>
      </c>
      <c r="C16" s="49">
        <v>12</v>
      </c>
      <c r="D16" s="49">
        <v>267.60000000000002</v>
      </c>
      <c r="E16" s="51">
        <f>B16*C16*D16</f>
        <v>9633.6</v>
      </c>
    </row>
    <row r="17" spans="1:6" x14ac:dyDescent="0.3">
      <c r="A17" s="86" t="s">
        <v>153</v>
      </c>
      <c r="B17" s="65">
        <v>3</v>
      </c>
      <c r="C17" s="49">
        <v>12</v>
      </c>
      <c r="D17" s="49">
        <v>303.60000000000002</v>
      </c>
      <c r="E17" s="51">
        <f t="shared" ref="E17:E19" si="0">B17*C17*D17</f>
        <v>10929.6</v>
      </c>
    </row>
    <row r="18" spans="1:6" ht="20.399999999999999" customHeight="1" x14ac:dyDescent="0.3">
      <c r="A18" s="86" t="s">
        <v>155</v>
      </c>
      <c r="B18" s="65">
        <v>2</v>
      </c>
      <c r="C18" s="49">
        <v>12</v>
      </c>
      <c r="D18" s="49">
        <v>6208.75</v>
      </c>
      <c r="E18" s="51">
        <f t="shared" si="0"/>
        <v>149010</v>
      </c>
    </row>
    <row r="19" spans="1:6" x14ac:dyDescent="0.3">
      <c r="A19" s="374" t="s">
        <v>156</v>
      </c>
      <c r="B19" s="65"/>
      <c r="C19" s="49"/>
      <c r="D19" s="49"/>
      <c r="E19" s="51">
        <f t="shared" si="0"/>
        <v>0</v>
      </c>
    </row>
    <row r="20" spans="1:6" x14ac:dyDescent="0.3">
      <c r="A20" s="121"/>
      <c r="B20" s="54"/>
      <c r="C20" s="54"/>
      <c r="D20" s="54"/>
      <c r="E20" s="55">
        <f>SUM(E16:E19)</f>
        <v>169573.2</v>
      </c>
    </row>
    <row r="21" spans="1:6" x14ac:dyDescent="0.3">
      <c r="A21" s="120"/>
      <c r="B21" s="52"/>
      <c r="C21" s="52"/>
      <c r="D21" s="52"/>
      <c r="E21" s="53"/>
    </row>
    <row r="22" spans="1:6" ht="16.5" customHeight="1" x14ac:dyDescent="0.3">
      <c r="A22" s="480" t="s">
        <v>106</v>
      </c>
      <c r="B22" s="480"/>
      <c r="C22" s="480"/>
      <c r="D22" s="480"/>
      <c r="E22" s="480"/>
    </row>
    <row r="23" spans="1:6" ht="16.5" customHeight="1" x14ac:dyDescent="0.3">
      <c r="A23" s="483" t="s">
        <v>314</v>
      </c>
      <c r="B23" s="483"/>
      <c r="C23" s="483"/>
      <c r="D23" s="483"/>
      <c r="E23" s="483"/>
      <c r="F23" s="46">
        <v>223</v>
      </c>
    </row>
    <row r="24" spans="1:6" ht="50.4" x14ac:dyDescent="0.3">
      <c r="A24" s="49" t="s">
        <v>91</v>
      </c>
      <c r="B24" s="48" t="s">
        <v>20</v>
      </c>
      <c r="C24" s="48" t="s">
        <v>21</v>
      </c>
      <c r="D24" s="49" t="s">
        <v>19</v>
      </c>
      <c r="E24" s="49" t="s">
        <v>4</v>
      </c>
    </row>
    <row r="25" spans="1:6" x14ac:dyDescent="0.3">
      <c r="A25" s="49" t="s">
        <v>390</v>
      </c>
      <c r="B25" s="49" t="s">
        <v>24</v>
      </c>
      <c r="C25" s="49">
        <v>4914</v>
      </c>
      <c r="D25" s="49">
        <v>19.940000000000001</v>
      </c>
      <c r="E25" s="51">
        <f>C25*D25</f>
        <v>97985.16</v>
      </c>
    </row>
    <row r="26" spans="1:6" x14ac:dyDescent="0.3">
      <c r="A26" s="49" t="s">
        <v>394</v>
      </c>
      <c r="B26" s="49" t="s">
        <v>24</v>
      </c>
      <c r="C26" s="49">
        <v>162</v>
      </c>
      <c r="D26" s="49">
        <v>537.49</v>
      </c>
      <c r="E26" s="51">
        <f t="shared" ref="E26" si="1">C26*D26</f>
        <v>87073.38</v>
      </c>
    </row>
    <row r="27" spans="1:6" x14ac:dyDescent="0.3">
      <c r="A27" s="49" t="s">
        <v>777</v>
      </c>
      <c r="B27" s="49" t="s">
        <v>24</v>
      </c>
      <c r="C27" s="49">
        <v>210</v>
      </c>
      <c r="D27" s="49">
        <v>158.9</v>
      </c>
      <c r="E27" s="51">
        <f t="shared" ref="E27" si="2">C27*D27</f>
        <v>33369</v>
      </c>
    </row>
    <row r="28" spans="1:6" x14ac:dyDescent="0.3">
      <c r="A28" s="54"/>
      <c r="B28" s="54" t="s">
        <v>6</v>
      </c>
      <c r="C28" s="54" t="s">
        <v>6</v>
      </c>
      <c r="D28" s="54" t="s">
        <v>6</v>
      </c>
      <c r="E28" s="55">
        <f>SUM(E25:E27)</f>
        <v>218427.54</v>
      </c>
    </row>
    <row r="29" spans="1:6" x14ac:dyDescent="0.3">
      <c r="A29" s="52"/>
      <c r="B29" s="52"/>
      <c r="C29" s="52"/>
      <c r="D29" s="52"/>
      <c r="E29" s="53"/>
    </row>
    <row r="30" spans="1:6" ht="16.5" customHeight="1" x14ac:dyDescent="0.3">
      <c r="A30" s="480" t="s">
        <v>106</v>
      </c>
      <c r="B30" s="480"/>
      <c r="C30" s="480"/>
      <c r="D30" s="480"/>
      <c r="E30" s="120"/>
    </row>
    <row r="31" spans="1:6" ht="16.5" customHeight="1" x14ac:dyDescent="0.3">
      <c r="A31" s="483" t="s">
        <v>315</v>
      </c>
      <c r="B31" s="483"/>
      <c r="C31" s="483"/>
      <c r="D31" s="483"/>
      <c r="E31" s="120">
        <v>224</v>
      </c>
    </row>
    <row r="32" spans="1:6" ht="50.4" x14ac:dyDescent="0.3">
      <c r="A32" s="49" t="s">
        <v>91</v>
      </c>
      <c r="B32" s="48" t="s">
        <v>171</v>
      </c>
      <c r="C32" s="49" t="s">
        <v>312</v>
      </c>
      <c r="D32" s="49" t="s">
        <v>4</v>
      </c>
    </row>
    <row r="33" spans="1:5" x14ac:dyDescent="0.3">
      <c r="A33" s="49"/>
      <c r="B33" s="49"/>
      <c r="C33" s="49"/>
      <c r="D33" s="51">
        <f>B33*C33</f>
        <v>0</v>
      </c>
    </row>
    <row r="34" spans="1:5" x14ac:dyDescent="0.3">
      <c r="A34" s="54"/>
      <c r="B34" s="54" t="s">
        <v>6</v>
      </c>
      <c r="C34" s="54" t="s">
        <v>6</v>
      </c>
      <c r="D34" s="55"/>
    </row>
    <row r="35" spans="1:5" x14ac:dyDescent="0.3">
      <c r="A35" s="52"/>
      <c r="B35" s="52"/>
      <c r="C35" s="52"/>
      <c r="D35" s="53"/>
    </row>
    <row r="36" spans="1:5" ht="16.5" customHeight="1" x14ac:dyDescent="0.3">
      <c r="A36" s="480" t="s">
        <v>106</v>
      </c>
      <c r="B36" s="480"/>
      <c r="C36" s="480"/>
      <c r="D36" s="480"/>
    </row>
    <row r="37" spans="1:5" ht="16.5" customHeight="1" x14ac:dyDescent="0.3">
      <c r="A37" s="483" t="s">
        <v>318</v>
      </c>
      <c r="B37" s="483"/>
      <c r="C37" s="483"/>
      <c r="D37" s="483"/>
      <c r="E37" s="46">
        <v>225</v>
      </c>
    </row>
    <row r="38" spans="1:5" s="288" customFormat="1" ht="44.4" customHeight="1" x14ac:dyDescent="0.25">
      <c r="A38" s="289" t="s">
        <v>91</v>
      </c>
      <c r="B38" s="335" t="s">
        <v>171</v>
      </c>
      <c r="C38" s="289" t="s">
        <v>312</v>
      </c>
      <c r="D38" s="289" t="s">
        <v>4</v>
      </c>
    </row>
    <row r="39" spans="1:5" ht="31.2" x14ac:dyDescent="0.3">
      <c r="A39" s="322" t="s">
        <v>754</v>
      </c>
      <c r="B39" s="294"/>
      <c r="C39" s="294"/>
      <c r="D39" s="314"/>
    </row>
    <row r="40" spans="1:5" ht="27" x14ac:dyDescent="0.3">
      <c r="A40" s="323" t="s">
        <v>779</v>
      </c>
      <c r="B40" s="294">
        <v>6</v>
      </c>
      <c r="C40" s="294">
        <v>3150</v>
      </c>
      <c r="D40" s="314">
        <f t="shared" ref="D40:D49" si="3">B40*C40</f>
        <v>18900</v>
      </c>
    </row>
    <row r="41" spans="1:5" ht="27" x14ac:dyDescent="0.3">
      <c r="A41" s="323" t="s">
        <v>778</v>
      </c>
      <c r="B41" s="294">
        <v>3</v>
      </c>
      <c r="C41" s="294">
        <v>4116</v>
      </c>
      <c r="D41" s="314">
        <f t="shared" si="3"/>
        <v>12348</v>
      </c>
    </row>
    <row r="42" spans="1:5" ht="31.2" x14ac:dyDescent="0.3">
      <c r="A42" s="292" t="s">
        <v>766</v>
      </c>
      <c r="B42" s="294">
        <v>12</v>
      </c>
      <c r="C42" s="294">
        <v>1000</v>
      </c>
      <c r="D42" s="294">
        <f t="shared" si="3"/>
        <v>12000</v>
      </c>
    </row>
    <row r="43" spans="1:5" x14ac:dyDescent="0.3">
      <c r="A43" s="292" t="s">
        <v>755</v>
      </c>
      <c r="B43" s="294">
        <v>12</v>
      </c>
      <c r="C43" s="294">
        <v>1600</v>
      </c>
      <c r="D43" s="294">
        <f t="shared" si="3"/>
        <v>19200</v>
      </c>
    </row>
    <row r="44" spans="1:5" x14ac:dyDescent="0.3">
      <c r="A44" s="292" t="s">
        <v>756</v>
      </c>
      <c r="B44" s="294">
        <v>12</v>
      </c>
      <c r="C44" s="294">
        <v>1000</v>
      </c>
      <c r="D44" s="314">
        <f t="shared" si="3"/>
        <v>12000</v>
      </c>
    </row>
    <row r="45" spans="1:5" ht="46.8" x14ac:dyDescent="0.3">
      <c r="A45" s="292" t="s">
        <v>767</v>
      </c>
      <c r="B45" s="294">
        <v>2</v>
      </c>
      <c r="C45" s="294">
        <v>20000</v>
      </c>
      <c r="D45" s="314">
        <f t="shared" si="3"/>
        <v>40000</v>
      </c>
    </row>
    <row r="46" spans="1:5" ht="37.950000000000003" customHeight="1" x14ac:dyDescent="0.3">
      <c r="A46" s="322" t="s">
        <v>757</v>
      </c>
      <c r="B46" s="324">
        <v>1</v>
      </c>
      <c r="C46" s="324">
        <v>3217</v>
      </c>
      <c r="D46" s="314">
        <f t="shared" si="3"/>
        <v>3217</v>
      </c>
    </row>
    <row r="47" spans="1:5" ht="29.4" x14ac:dyDescent="0.3">
      <c r="A47" s="322" t="s">
        <v>822</v>
      </c>
      <c r="B47" s="324">
        <v>12</v>
      </c>
      <c r="C47" s="324">
        <v>1420</v>
      </c>
      <c r="D47" s="314">
        <f t="shared" si="3"/>
        <v>17040</v>
      </c>
    </row>
    <row r="48" spans="1:5" ht="46.8" x14ac:dyDescent="0.3">
      <c r="A48" s="322" t="s">
        <v>758</v>
      </c>
      <c r="B48" s="324">
        <v>1</v>
      </c>
      <c r="C48" s="324">
        <v>30000</v>
      </c>
      <c r="D48" s="294">
        <f t="shared" si="3"/>
        <v>30000</v>
      </c>
    </row>
    <row r="49" spans="1:6" ht="19.95" customHeight="1" x14ac:dyDescent="0.3">
      <c r="A49" s="322" t="s">
        <v>762</v>
      </c>
      <c r="B49" s="324">
        <v>12</v>
      </c>
      <c r="C49" s="324">
        <v>2500</v>
      </c>
      <c r="D49" s="314">
        <f t="shared" si="3"/>
        <v>30000</v>
      </c>
    </row>
    <row r="50" spans="1:6" x14ac:dyDescent="0.3">
      <c r="A50" s="54"/>
      <c r="B50" s="54" t="s">
        <v>6</v>
      </c>
      <c r="C50" s="54" t="s">
        <v>6</v>
      </c>
      <c r="D50" s="55">
        <f>SUM(D39:D49)</f>
        <v>194705</v>
      </c>
    </row>
    <row r="51" spans="1:6" x14ac:dyDescent="0.3">
      <c r="A51" s="52"/>
      <c r="B51" s="52"/>
      <c r="C51" s="52"/>
      <c r="D51" s="53"/>
    </row>
    <row r="52" spans="1:6" ht="16.5" customHeight="1" x14ac:dyDescent="0.3">
      <c r="A52" s="480" t="s">
        <v>106</v>
      </c>
      <c r="B52" s="480"/>
      <c r="C52" s="480"/>
      <c r="D52" s="480"/>
    </row>
    <row r="53" spans="1:6" ht="16.5" customHeight="1" x14ac:dyDescent="0.3">
      <c r="A53" s="483" t="s">
        <v>317</v>
      </c>
      <c r="B53" s="483"/>
      <c r="C53" s="483"/>
      <c r="D53" s="483"/>
      <c r="E53" s="46">
        <v>226</v>
      </c>
    </row>
    <row r="54" spans="1:6" s="288" customFormat="1" ht="37.950000000000003" customHeight="1" x14ac:dyDescent="0.25">
      <c r="A54" s="289" t="s">
        <v>91</v>
      </c>
      <c r="B54" s="335" t="s">
        <v>171</v>
      </c>
      <c r="C54" s="289" t="s">
        <v>312</v>
      </c>
      <c r="D54" s="289" t="s">
        <v>4</v>
      </c>
    </row>
    <row r="55" spans="1:6" ht="28.8" x14ac:dyDescent="0.3">
      <c r="A55" s="325" t="s">
        <v>759</v>
      </c>
      <c r="B55" s="314">
        <v>4</v>
      </c>
      <c r="C55" s="294">
        <v>500</v>
      </c>
      <c r="D55" s="314">
        <f t="shared" ref="D55:D76" si="4">B55*C55</f>
        <v>2000</v>
      </c>
      <c r="E55" s="332"/>
      <c r="F55" s="326"/>
    </row>
    <row r="56" spans="1:6" ht="46.8" x14ac:dyDescent="0.3">
      <c r="A56" s="325" t="s">
        <v>773</v>
      </c>
      <c r="B56" s="314">
        <v>12</v>
      </c>
      <c r="C56" s="294">
        <v>145270</v>
      </c>
      <c r="D56" s="314">
        <f t="shared" si="4"/>
        <v>1743240</v>
      </c>
      <c r="E56" s="332" t="s">
        <v>823</v>
      </c>
      <c r="F56" s="326"/>
    </row>
    <row r="57" spans="1:6" ht="42" x14ac:dyDescent="0.3">
      <c r="A57" s="325" t="s">
        <v>768</v>
      </c>
      <c r="B57" s="314">
        <v>2</v>
      </c>
      <c r="C57" s="294">
        <v>2500</v>
      </c>
      <c r="D57" s="314">
        <f t="shared" si="4"/>
        <v>5000</v>
      </c>
      <c r="E57" s="332"/>
      <c r="F57" s="327"/>
    </row>
    <row r="58" spans="1:6" ht="70.8" x14ac:dyDescent="0.3">
      <c r="A58" s="325" t="s">
        <v>780</v>
      </c>
      <c r="B58" s="314">
        <v>4</v>
      </c>
      <c r="C58" s="294">
        <v>24588.799999999999</v>
      </c>
      <c r="D58" s="314">
        <f t="shared" si="4"/>
        <v>98355.199999999997</v>
      </c>
      <c r="E58" s="332"/>
      <c r="F58" s="326"/>
    </row>
    <row r="59" spans="1:6" ht="52.2" customHeight="1" x14ac:dyDescent="0.3">
      <c r="A59" s="328" t="s">
        <v>760</v>
      </c>
      <c r="B59" s="314">
        <v>1</v>
      </c>
      <c r="C59" s="294">
        <v>11000</v>
      </c>
      <c r="D59" s="314">
        <f t="shared" si="4"/>
        <v>11000</v>
      </c>
      <c r="E59" s="332"/>
      <c r="F59" s="326"/>
    </row>
    <row r="60" spans="1:6" ht="26.4" x14ac:dyDescent="0.3">
      <c r="A60" s="329" t="s">
        <v>769</v>
      </c>
      <c r="B60" s="314"/>
      <c r="C60" s="294"/>
      <c r="D60" s="314"/>
      <c r="E60" s="332"/>
      <c r="F60" s="330"/>
    </row>
    <row r="61" spans="1:6" ht="26.4" x14ac:dyDescent="0.3">
      <c r="A61" s="329" t="s">
        <v>770</v>
      </c>
      <c r="B61" s="314"/>
      <c r="C61" s="294"/>
      <c r="D61" s="314"/>
      <c r="E61" s="332"/>
      <c r="F61" s="326"/>
    </row>
    <row r="62" spans="1:6" ht="31.2" x14ac:dyDescent="0.3">
      <c r="A62" s="325" t="s">
        <v>851</v>
      </c>
      <c r="B62" s="314">
        <v>1</v>
      </c>
      <c r="C62" s="294">
        <v>112000</v>
      </c>
      <c r="D62" s="314">
        <f t="shared" si="4"/>
        <v>112000</v>
      </c>
      <c r="E62" s="332"/>
      <c r="F62" s="326"/>
    </row>
    <row r="63" spans="1:6" ht="73.2" x14ac:dyDescent="0.3">
      <c r="A63" s="328" t="s">
        <v>761</v>
      </c>
      <c r="B63" s="314">
        <v>12</v>
      </c>
      <c r="C63" s="294">
        <v>2125</v>
      </c>
      <c r="D63" s="314">
        <f t="shared" si="4"/>
        <v>25500</v>
      </c>
      <c r="E63" s="332"/>
      <c r="F63" s="326"/>
    </row>
    <row r="64" spans="1:6" ht="31.2" x14ac:dyDescent="0.3">
      <c r="A64" s="325" t="s">
        <v>763</v>
      </c>
      <c r="B64" s="314">
        <v>12</v>
      </c>
      <c r="C64" s="294">
        <v>1600</v>
      </c>
      <c r="D64" s="294">
        <f t="shared" si="4"/>
        <v>19200</v>
      </c>
      <c r="E64" s="333"/>
      <c r="F64" s="326"/>
    </row>
    <row r="65" spans="1:6" ht="31.2" x14ac:dyDescent="0.3">
      <c r="A65" s="331" t="s">
        <v>764</v>
      </c>
      <c r="B65" s="314"/>
      <c r="C65" s="294"/>
      <c r="D65" s="314"/>
      <c r="E65" s="332"/>
      <c r="F65" s="326"/>
    </row>
    <row r="66" spans="1:6" ht="26.4" customHeight="1" x14ac:dyDescent="0.3">
      <c r="A66" s="309" t="s">
        <v>771</v>
      </c>
      <c r="B66" s="297">
        <v>1</v>
      </c>
      <c r="C66" s="297">
        <v>10500</v>
      </c>
      <c r="D66" s="320">
        <f t="shared" ref="D66:D67" si="5">B66*C66</f>
        <v>10500</v>
      </c>
      <c r="E66" s="334"/>
      <c r="F66" s="326"/>
    </row>
    <row r="67" spans="1:6" ht="26.4" customHeight="1" x14ac:dyDescent="0.3">
      <c r="A67" s="309" t="s">
        <v>821</v>
      </c>
      <c r="B67" s="297">
        <v>1</v>
      </c>
      <c r="C67" s="297">
        <v>25500</v>
      </c>
      <c r="D67" s="320">
        <f t="shared" si="5"/>
        <v>25500</v>
      </c>
      <c r="E67" s="334"/>
      <c r="F67" s="326"/>
    </row>
    <row r="68" spans="1:6" x14ac:dyDescent="0.3">
      <c r="A68" s="309" t="s">
        <v>765</v>
      </c>
      <c r="B68" s="297">
        <v>1</v>
      </c>
      <c r="C68" s="297">
        <v>10000</v>
      </c>
      <c r="D68" s="320">
        <f>B68*C68</f>
        <v>10000</v>
      </c>
      <c r="E68" s="334"/>
      <c r="F68" s="326"/>
    </row>
    <row r="69" spans="1:6" ht="31.2" x14ac:dyDescent="0.3">
      <c r="A69" s="325" t="s">
        <v>842</v>
      </c>
      <c r="B69" s="314">
        <v>1</v>
      </c>
      <c r="C69" s="294">
        <v>262860</v>
      </c>
      <c r="D69" s="294">
        <f t="shared" si="4"/>
        <v>262860</v>
      </c>
      <c r="E69" s="333"/>
      <c r="F69" s="326"/>
    </row>
    <row r="70" spans="1:6" ht="42" x14ac:dyDescent="0.3">
      <c r="A70" s="325" t="s">
        <v>772</v>
      </c>
      <c r="B70" s="314">
        <v>1</v>
      </c>
      <c r="C70" s="294">
        <v>25000</v>
      </c>
      <c r="D70" s="314">
        <f>B70*C70</f>
        <v>25000</v>
      </c>
      <c r="E70" s="332"/>
      <c r="F70" s="326"/>
    </row>
    <row r="71" spans="1:6" ht="46.8" x14ac:dyDescent="0.3">
      <c r="A71" s="368" t="s">
        <v>824</v>
      </c>
      <c r="B71" s="314"/>
      <c r="C71" s="294"/>
      <c r="D71" s="314">
        <v>15000</v>
      </c>
      <c r="E71" s="332"/>
      <c r="F71" s="326"/>
    </row>
    <row r="72" spans="1:6" ht="31.2" x14ac:dyDescent="0.3">
      <c r="A72" s="325" t="s">
        <v>774</v>
      </c>
      <c r="B72" s="314">
        <v>12</v>
      </c>
      <c r="C72" s="294">
        <v>400</v>
      </c>
      <c r="D72" s="314">
        <f t="shared" si="4"/>
        <v>4800</v>
      </c>
      <c r="E72" s="332"/>
      <c r="F72" s="327"/>
    </row>
    <row r="73" spans="1:6" ht="31.2" x14ac:dyDescent="0.3">
      <c r="A73" s="325" t="s">
        <v>776</v>
      </c>
      <c r="B73" s="314">
        <v>12</v>
      </c>
      <c r="C73" s="294">
        <v>3500</v>
      </c>
      <c r="D73" s="314">
        <f t="shared" si="4"/>
        <v>42000</v>
      </c>
      <c r="E73" s="332"/>
      <c r="F73" s="327"/>
    </row>
    <row r="74" spans="1:6" ht="46.2" x14ac:dyDescent="0.3">
      <c r="A74" s="325" t="s">
        <v>781</v>
      </c>
      <c r="B74" s="314">
        <v>12</v>
      </c>
      <c r="C74" s="294">
        <v>6688</v>
      </c>
      <c r="D74" s="314">
        <f t="shared" si="4"/>
        <v>80256</v>
      </c>
      <c r="E74" s="332"/>
      <c r="F74" s="327"/>
    </row>
    <row r="75" spans="1:6" ht="36" x14ac:dyDescent="0.3">
      <c r="A75" s="325" t="s">
        <v>782</v>
      </c>
      <c r="B75" s="314">
        <v>12</v>
      </c>
      <c r="C75" s="294">
        <v>2978</v>
      </c>
      <c r="D75" s="314">
        <f t="shared" si="4"/>
        <v>35736</v>
      </c>
      <c r="E75" s="332"/>
      <c r="F75" s="327"/>
    </row>
    <row r="76" spans="1:6" ht="46.8" x14ac:dyDescent="0.3">
      <c r="A76" s="373" t="s">
        <v>843</v>
      </c>
      <c r="B76" s="314">
        <v>1</v>
      </c>
      <c r="C76" s="294">
        <v>91500</v>
      </c>
      <c r="D76" s="314">
        <f t="shared" si="4"/>
        <v>91500</v>
      </c>
      <c r="E76" s="332"/>
      <c r="F76" s="327"/>
    </row>
    <row r="77" spans="1:6" x14ac:dyDescent="0.3">
      <c r="A77" s="54"/>
      <c r="B77" s="54" t="s">
        <v>6</v>
      </c>
      <c r="C77" s="54" t="s">
        <v>6</v>
      </c>
      <c r="D77" s="55">
        <f>SUM(D55:D76)</f>
        <v>2619447.2000000002</v>
      </c>
    </row>
    <row r="78" spans="1:6" x14ac:dyDescent="0.3">
      <c r="A78" s="52"/>
      <c r="B78" s="52"/>
      <c r="C78" s="52"/>
      <c r="D78" s="53"/>
    </row>
    <row r="79" spans="1:6" ht="16.5" customHeight="1" x14ac:dyDescent="0.3">
      <c r="A79" s="120" t="s">
        <v>106</v>
      </c>
      <c r="B79" s="120"/>
      <c r="C79" s="120"/>
      <c r="D79" s="120"/>
    </row>
    <row r="80" spans="1:6" ht="16.5" customHeight="1" x14ac:dyDescent="0.3">
      <c r="A80" s="120" t="s">
        <v>316</v>
      </c>
      <c r="B80" s="120"/>
      <c r="C80" s="120"/>
      <c r="D80" s="120"/>
      <c r="E80" s="46">
        <v>227</v>
      </c>
    </row>
    <row r="81" spans="1:6" ht="50.4" x14ac:dyDescent="0.3">
      <c r="A81" s="49" t="s">
        <v>91</v>
      </c>
      <c r="B81" s="48" t="s">
        <v>171</v>
      </c>
      <c r="C81" s="49" t="s">
        <v>312</v>
      </c>
      <c r="D81" s="49" t="s">
        <v>4</v>
      </c>
    </row>
    <row r="82" spans="1:6" x14ac:dyDescent="0.3">
      <c r="A82" s="49" t="s">
        <v>775</v>
      </c>
      <c r="B82" s="49">
        <v>1</v>
      </c>
      <c r="C82" s="49">
        <v>32000</v>
      </c>
      <c r="D82" s="51">
        <f>C82*B82</f>
        <v>32000</v>
      </c>
    </row>
    <row r="83" spans="1:6" x14ac:dyDescent="0.3">
      <c r="A83" s="54"/>
      <c r="B83" s="54" t="s">
        <v>6</v>
      </c>
      <c r="C83" s="54" t="s">
        <v>6</v>
      </c>
      <c r="D83" s="55">
        <f>SUM(D82)</f>
        <v>32000</v>
      </c>
    </row>
    <row r="84" spans="1:6" x14ac:dyDescent="0.3">
      <c r="A84" s="52"/>
      <c r="B84" s="52"/>
      <c r="C84" s="52"/>
      <c r="D84" s="52"/>
      <c r="E84" s="53"/>
    </row>
    <row r="85" spans="1:6" x14ac:dyDescent="0.3">
      <c r="A85" s="52"/>
      <c r="B85" s="52"/>
      <c r="C85" s="52"/>
      <c r="D85" s="52"/>
      <c r="E85" s="53"/>
    </row>
    <row r="86" spans="1:6" ht="16.5" customHeight="1" x14ac:dyDescent="0.3">
      <c r="A86" s="482" t="s">
        <v>107</v>
      </c>
      <c r="B86" s="482"/>
      <c r="C86" s="482"/>
      <c r="D86" s="482"/>
      <c r="E86" s="482"/>
      <c r="F86" s="46">
        <v>223</v>
      </c>
    </row>
    <row r="87" spans="1:6" ht="50.4" x14ac:dyDescent="0.3">
      <c r="A87" s="49" t="s">
        <v>91</v>
      </c>
      <c r="B87" s="48" t="s">
        <v>20</v>
      </c>
      <c r="C87" s="48" t="s">
        <v>21</v>
      </c>
      <c r="D87" s="49" t="s">
        <v>19</v>
      </c>
      <c r="E87" s="49" t="s">
        <v>4</v>
      </c>
    </row>
    <row r="88" spans="1:6" x14ac:dyDescent="0.3">
      <c r="A88" s="49" t="s">
        <v>108</v>
      </c>
      <c r="B88" s="49" t="s">
        <v>23</v>
      </c>
      <c r="C88" s="49">
        <v>383.09</v>
      </c>
      <c r="D88" s="49">
        <v>3192.97</v>
      </c>
      <c r="E88" s="51">
        <f>C88*D88</f>
        <v>1223194.8772999998</v>
      </c>
    </row>
    <row r="89" spans="1:6" x14ac:dyDescent="0.3">
      <c r="A89" s="49" t="s">
        <v>109</v>
      </c>
      <c r="B89" s="49" t="s">
        <v>22</v>
      </c>
      <c r="C89" s="49">
        <v>197800</v>
      </c>
      <c r="D89" s="49">
        <v>6.9</v>
      </c>
      <c r="E89" s="51">
        <f>C89*D89</f>
        <v>1364820</v>
      </c>
    </row>
    <row r="90" spans="1:6" x14ac:dyDescent="0.3">
      <c r="A90" s="54"/>
      <c r="B90" s="54" t="s">
        <v>6</v>
      </c>
      <c r="C90" s="54" t="s">
        <v>6</v>
      </c>
      <c r="D90" s="54" t="s">
        <v>6</v>
      </c>
      <c r="E90" s="55">
        <f>SUM(E88:E89)</f>
        <v>2588014.8772999998</v>
      </c>
    </row>
    <row r="93" spans="1:6" x14ac:dyDescent="0.3">
      <c r="C93" s="56"/>
    </row>
  </sheetData>
  <mergeCells count="14">
    <mergeCell ref="C1:E1"/>
    <mergeCell ref="A3:E3"/>
    <mergeCell ref="A30:D30"/>
    <mergeCell ref="A6:D6"/>
    <mergeCell ref="A86:E86"/>
    <mergeCell ref="A14:E14"/>
    <mergeCell ref="A23:E23"/>
    <mergeCell ref="A31:D31"/>
    <mergeCell ref="A13:E13"/>
    <mergeCell ref="A22:E22"/>
    <mergeCell ref="A36:D36"/>
    <mergeCell ref="A37:D37"/>
    <mergeCell ref="A52:D52"/>
    <mergeCell ref="A53:D5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4"/>
  <sheetViews>
    <sheetView topLeftCell="A137" workbookViewId="0">
      <selection activeCell="A151" sqref="A151"/>
    </sheetView>
  </sheetViews>
  <sheetFormatPr defaultColWidth="9" defaultRowHeight="16.8" x14ac:dyDescent="0.3"/>
  <cols>
    <col min="1" max="1" width="39.8984375" style="46" customWidth="1"/>
    <col min="2" max="2" width="12.19921875" style="46" customWidth="1"/>
    <col min="3" max="3" width="11.59765625" style="46" customWidth="1"/>
    <col min="4" max="4" width="14.3984375" style="46" customWidth="1"/>
    <col min="5" max="5" width="14.19921875" style="46" customWidth="1"/>
    <col min="6" max="16384" width="9" style="46"/>
  </cols>
  <sheetData>
    <row r="1" spans="1:5" ht="80.400000000000006" customHeight="1" x14ac:dyDescent="0.3">
      <c r="C1" s="479" t="s">
        <v>343</v>
      </c>
      <c r="D1" s="479"/>
      <c r="E1" s="479"/>
    </row>
    <row r="2" spans="1:5" ht="21.6" customHeight="1" x14ac:dyDescent="0.3">
      <c r="E2" s="47" t="s">
        <v>348</v>
      </c>
    </row>
    <row r="3" spans="1:5" x14ac:dyDescent="0.3">
      <c r="A3" s="59"/>
      <c r="B3" s="59"/>
      <c r="C3" s="59"/>
      <c r="D3" s="59"/>
      <c r="E3" s="59"/>
    </row>
    <row r="4" spans="1:5" x14ac:dyDescent="0.3">
      <c r="A4" s="485" t="s">
        <v>111</v>
      </c>
      <c r="B4" s="485"/>
      <c r="C4" s="485"/>
      <c r="D4" s="485"/>
      <c r="E4" s="485"/>
    </row>
    <row r="5" spans="1:5" ht="50.4" x14ac:dyDescent="0.3">
      <c r="A5" s="86" t="s">
        <v>114</v>
      </c>
      <c r="B5" s="49" t="s">
        <v>7</v>
      </c>
      <c r="C5" s="49" t="s">
        <v>0</v>
      </c>
      <c r="D5" s="49" t="s">
        <v>1</v>
      </c>
      <c r="E5" s="49" t="s">
        <v>4</v>
      </c>
    </row>
    <row r="6" spans="1:5" x14ac:dyDescent="0.3">
      <c r="A6" s="49"/>
      <c r="B6" s="49"/>
      <c r="C6" s="49"/>
      <c r="D6" s="49"/>
      <c r="E6" s="51"/>
    </row>
    <row r="7" spans="1:5" x14ac:dyDescent="0.3">
      <c r="A7" s="127"/>
      <c r="B7" s="54" t="s">
        <v>6</v>
      </c>
      <c r="C7" s="54" t="s">
        <v>6</v>
      </c>
      <c r="D7" s="54" t="s">
        <v>6</v>
      </c>
      <c r="E7" s="321"/>
    </row>
    <row r="8" spans="1:5" x14ac:dyDescent="0.3">
      <c r="A8" s="52"/>
      <c r="B8" s="52"/>
      <c r="C8" s="52"/>
      <c r="D8" s="52"/>
      <c r="E8" s="52"/>
    </row>
    <row r="9" spans="1:5" ht="17.25" customHeight="1" x14ac:dyDescent="0.3">
      <c r="A9" s="470" t="s">
        <v>112</v>
      </c>
      <c r="B9" s="470"/>
      <c r="C9" s="470"/>
      <c r="D9" s="470"/>
      <c r="E9" s="470"/>
    </row>
    <row r="10" spans="1:5" ht="17.25" customHeight="1" x14ac:dyDescent="0.3">
      <c r="A10" s="483" t="s">
        <v>319</v>
      </c>
      <c r="B10" s="483"/>
      <c r="C10" s="483"/>
      <c r="D10" s="483"/>
      <c r="E10" s="483"/>
    </row>
    <row r="11" spans="1:5" ht="50.4" x14ac:dyDescent="0.3">
      <c r="A11" s="86" t="s">
        <v>114</v>
      </c>
      <c r="B11" s="49" t="s">
        <v>7</v>
      </c>
      <c r="C11" s="49" t="s">
        <v>0</v>
      </c>
      <c r="D11" s="49" t="s">
        <v>1</v>
      </c>
      <c r="E11" s="49" t="s">
        <v>4</v>
      </c>
    </row>
    <row r="12" spans="1:5" x14ac:dyDescent="0.3">
      <c r="A12" s="86" t="s">
        <v>841</v>
      </c>
      <c r="B12" s="371" t="s">
        <v>642</v>
      </c>
      <c r="C12" s="371">
        <v>15</v>
      </c>
      <c r="D12" s="371">
        <v>8000</v>
      </c>
      <c r="E12" s="371">
        <f>C12*D12</f>
        <v>120000</v>
      </c>
    </row>
    <row r="13" spans="1:5" x14ac:dyDescent="0.3">
      <c r="A13" s="86" t="s">
        <v>840</v>
      </c>
      <c r="B13" s="369" t="s">
        <v>642</v>
      </c>
      <c r="C13" s="369">
        <v>1</v>
      </c>
      <c r="D13" s="369">
        <v>100700</v>
      </c>
      <c r="E13" s="369">
        <f>C13*D13</f>
        <v>100700</v>
      </c>
    </row>
    <row r="14" spans="1:5" x14ac:dyDescent="0.3">
      <c r="A14" s="86" t="s">
        <v>831</v>
      </c>
      <c r="B14" s="369" t="s">
        <v>642</v>
      </c>
      <c r="C14" s="369">
        <v>5</v>
      </c>
      <c r="D14" s="372">
        <v>60000</v>
      </c>
      <c r="E14" s="369">
        <f>C14*D14</f>
        <v>300000</v>
      </c>
    </row>
    <row r="15" spans="1:5" x14ac:dyDescent="0.3">
      <c r="A15" s="86" t="s">
        <v>832</v>
      </c>
      <c r="B15" s="369" t="s">
        <v>642</v>
      </c>
      <c r="C15" s="369">
        <v>1</v>
      </c>
      <c r="D15" s="372">
        <v>8000</v>
      </c>
      <c r="E15" s="369">
        <f t="shared" ref="E15" si="0">C15*D15</f>
        <v>8000</v>
      </c>
    </row>
    <row r="16" spans="1:5" x14ac:dyDescent="0.3">
      <c r="A16" s="86" t="s">
        <v>833</v>
      </c>
      <c r="B16" s="369" t="s">
        <v>642</v>
      </c>
      <c r="C16" s="369">
        <v>4</v>
      </c>
      <c r="D16" s="369">
        <v>24000</v>
      </c>
      <c r="E16" s="369">
        <f>C16*D16</f>
        <v>96000</v>
      </c>
    </row>
    <row r="17" spans="1:5" x14ac:dyDescent="0.3">
      <c r="A17" s="86" t="s">
        <v>834</v>
      </c>
      <c r="B17" s="369" t="s">
        <v>642</v>
      </c>
      <c r="C17" s="369">
        <v>7</v>
      </c>
      <c r="D17" s="369">
        <v>2500</v>
      </c>
      <c r="E17" s="369">
        <f t="shared" ref="E17:E22" si="1">C17*D17</f>
        <v>17500</v>
      </c>
    </row>
    <row r="18" spans="1:5" s="299" customFormat="1" ht="34.200000000000003" customHeight="1" x14ac:dyDescent="0.25">
      <c r="A18" s="86" t="s">
        <v>835</v>
      </c>
      <c r="B18" s="369" t="s">
        <v>642</v>
      </c>
      <c r="C18" s="369">
        <v>30</v>
      </c>
      <c r="D18" s="369">
        <v>3000</v>
      </c>
      <c r="E18" s="369">
        <f t="shared" si="1"/>
        <v>90000</v>
      </c>
    </row>
    <row r="19" spans="1:5" ht="15" customHeight="1" x14ac:dyDescent="0.3">
      <c r="A19" s="86" t="s">
        <v>836</v>
      </c>
      <c r="B19" s="369" t="s">
        <v>642</v>
      </c>
      <c r="C19" s="369">
        <v>5</v>
      </c>
      <c r="D19" s="369">
        <v>15000</v>
      </c>
      <c r="E19" s="369">
        <f t="shared" si="1"/>
        <v>75000</v>
      </c>
    </row>
    <row r="20" spans="1:5" ht="15" customHeight="1" x14ac:dyDescent="0.3">
      <c r="A20" s="86" t="s">
        <v>837</v>
      </c>
      <c r="B20" s="369" t="s">
        <v>642</v>
      </c>
      <c r="C20" s="369">
        <v>3</v>
      </c>
      <c r="D20" s="369">
        <v>35000</v>
      </c>
      <c r="E20" s="369">
        <f t="shared" si="1"/>
        <v>105000</v>
      </c>
    </row>
    <row r="21" spans="1:5" ht="15" customHeight="1" x14ac:dyDescent="0.3">
      <c r="A21" s="86" t="s">
        <v>838</v>
      </c>
      <c r="B21" s="49" t="s">
        <v>642</v>
      </c>
      <c r="C21" s="49">
        <v>3</v>
      </c>
      <c r="D21" s="49">
        <v>5000</v>
      </c>
      <c r="E21" s="369">
        <f t="shared" si="1"/>
        <v>15000</v>
      </c>
    </row>
    <row r="22" spans="1:5" ht="15" customHeight="1" x14ac:dyDescent="0.3">
      <c r="A22" s="86" t="s">
        <v>839</v>
      </c>
      <c r="B22" s="49" t="s">
        <v>642</v>
      </c>
      <c r="C22" s="49">
        <v>1</v>
      </c>
      <c r="D22" s="49">
        <v>50000</v>
      </c>
      <c r="E22" s="369">
        <f t="shared" si="1"/>
        <v>50000</v>
      </c>
    </row>
    <row r="23" spans="1:5" ht="15" customHeight="1" x14ac:dyDescent="0.3">
      <c r="A23" s="54"/>
      <c r="B23" s="54" t="s">
        <v>6</v>
      </c>
      <c r="C23" s="54" t="s">
        <v>6</v>
      </c>
      <c r="D23" s="55" t="s">
        <v>6</v>
      </c>
      <c r="E23" s="321">
        <f>E12+E13+E14+E15+E16+E17+E18+E19+E20+E21+E22</f>
        <v>977200</v>
      </c>
    </row>
    <row r="24" spans="1:5" ht="15" customHeight="1" x14ac:dyDescent="0.3">
      <c r="A24" s="52"/>
      <c r="B24" s="52"/>
      <c r="C24" s="52"/>
      <c r="D24" s="53"/>
      <c r="E24" s="53"/>
    </row>
    <row r="25" spans="1:5" ht="15" customHeight="1" x14ac:dyDescent="0.3">
      <c r="A25" s="470" t="s">
        <v>112</v>
      </c>
      <c r="B25" s="470"/>
      <c r="C25" s="470"/>
      <c r="D25" s="470"/>
      <c r="E25" s="470"/>
    </row>
    <row r="26" spans="1:5" ht="15" customHeight="1" x14ac:dyDescent="0.3">
      <c r="A26" s="483" t="s">
        <v>320</v>
      </c>
      <c r="B26" s="483"/>
      <c r="C26" s="483"/>
      <c r="D26" s="483"/>
      <c r="E26" s="483"/>
    </row>
    <row r="27" spans="1:5" ht="15" customHeight="1" x14ac:dyDescent="0.3">
      <c r="A27" s="289" t="s">
        <v>114</v>
      </c>
      <c r="B27" s="289" t="s">
        <v>7</v>
      </c>
      <c r="C27" s="289" t="s">
        <v>0</v>
      </c>
      <c r="D27" s="289" t="s">
        <v>1</v>
      </c>
      <c r="E27" s="289" t="s">
        <v>4</v>
      </c>
    </row>
    <row r="28" spans="1:5" ht="15" customHeight="1" x14ac:dyDescent="0.3">
      <c r="A28" s="295" t="s">
        <v>636</v>
      </c>
      <c r="B28" s="296" t="s">
        <v>637</v>
      </c>
      <c r="C28" s="296">
        <v>1</v>
      </c>
      <c r="D28" s="296">
        <v>80</v>
      </c>
      <c r="E28" s="297">
        <f t="shared" ref="E28:E58" si="2">D28*C28</f>
        <v>80</v>
      </c>
    </row>
    <row r="29" spans="1:5" ht="15" customHeight="1" x14ac:dyDescent="0.3">
      <c r="A29" s="295" t="s">
        <v>638</v>
      </c>
      <c r="B29" s="296" t="s">
        <v>637</v>
      </c>
      <c r="C29" s="296">
        <v>12</v>
      </c>
      <c r="D29" s="296">
        <v>20</v>
      </c>
      <c r="E29" s="297">
        <f t="shared" si="2"/>
        <v>240</v>
      </c>
    </row>
    <row r="30" spans="1:5" ht="15" customHeight="1" x14ac:dyDescent="0.3">
      <c r="A30" s="295" t="s">
        <v>639</v>
      </c>
      <c r="B30" s="296" t="s">
        <v>637</v>
      </c>
      <c r="C30" s="296">
        <v>1</v>
      </c>
      <c r="D30" s="296">
        <v>120</v>
      </c>
      <c r="E30" s="297">
        <f t="shared" si="2"/>
        <v>120</v>
      </c>
    </row>
    <row r="31" spans="1:5" ht="15" customHeight="1" x14ac:dyDescent="0.3">
      <c r="A31" s="295" t="s">
        <v>640</v>
      </c>
      <c r="B31" s="296" t="s">
        <v>637</v>
      </c>
      <c r="C31" s="296">
        <v>5</v>
      </c>
      <c r="D31" s="296">
        <v>20</v>
      </c>
      <c r="E31" s="297">
        <f t="shared" si="2"/>
        <v>100</v>
      </c>
    </row>
    <row r="32" spans="1:5" ht="15" customHeight="1" x14ac:dyDescent="0.3">
      <c r="A32" s="295" t="s">
        <v>641</v>
      </c>
      <c r="B32" s="296" t="s">
        <v>642</v>
      </c>
      <c r="C32" s="296">
        <v>220</v>
      </c>
      <c r="D32" s="296">
        <v>30</v>
      </c>
      <c r="E32" s="297">
        <f t="shared" si="2"/>
        <v>6600</v>
      </c>
    </row>
    <row r="33" spans="1:5" ht="15" customHeight="1" x14ac:dyDescent="0.3">
      <c r="A33" s="295" t="s">
        <v>643</v>
      </c>
      <c r="B33" s="296" t="s">
        <v>637</v>
      </c>
      <c r="C33" s="296">
        <v>3</v>
      </c>
      <c r="D33" s="296">
        <v>40</v>
      </c>
      <c r="E33" s="297">
        <f t="shared" si="2"/>
        <v>120</v>
      </c>
    </row>
    <row r="34" spans="1:5" ht="15" customHeight="1" x14ac:dyDescent="0.3">
      <c r="A34" s="295" t="s">
        <v>644</v>
      </c>
      <c r="B34" s="296" t="s">
        <v>645</v>
      </c>
      <c r="C34" s="296">
        <v>3</v>
      </c>
      <c r="D34" s="296">
        <v>30</v>
      </c>
      <c r="E34" s="297">
        <f t="shared" si="2"/>
        <v>90</v>
      </c>
    </row>
    <row r="35" spans="1:5" ht="15" customHeight="1" x14ac:dyDescent="0.3">
      <c r="A35" s="295" t="s">
        <v>646</v>
      </c>
      <c r="B35" s="296" t="s">
        <v>642</v>
      </c>
      <c r="C35" s="296">
        <v>1</v>
      </c>
      <c r="D35" s="296">
        <v>150</v>
      </c>
      <c r="E35" s="297">
        <f t="shared" si="2"/>
        <v>150</v>
      </c>
    </row>
    <row r="36" spans="1:5" ht="15" customHeight="1" x14ac:dyDescent="0.3">
      <c r="A36" s="295" t="s">
        <v>647</v>
      </c>
      <c r="B36" s="296" t="s">
        <v>637</v>
      </c>
      <c r="C36" s="296">
        <v>10</v>
      </c>
      <c r="D36" s="296">
        <v>68</v>
      </c>
      <c r="E36" s="297">
        <f t="shared" si="2"/>
        <v>680</v>
      </c>
    </row>
    <row r="37" spans="1:5" ht="15" customHeight="1" x14ac:dyDescent="0.3">
      <c r="A37" s="295" t="s">
        <v>648</v>
      </c>
      <c r="B37" s="296" t="s">
        <v>637</v>
      </c>
      <c r="C37" s="296">
        <v>1</v>
      </c>
      <c r="D37" s="296">
        <v>85</v>
      </c>
      <c r="E37" s="297">
        <f t="shared" si="2"/>
        <v>85</v>
      </c>
    </row>
    <row r="38" spans="1:5" ht="15" customHeight="1" x14ac:dyDescent="0.3">
      <c r="A38" s="295" t="s">
        <v>649</v>
      </c>
      <c r="B38" s="296" t="s">
        <v>645</v>
      </c>
      <c r="C38" s="296">
        <v>1</v>
      </c>
      <c r="D38" s="296">
        <v>50</v>
      </c>
      <c r="E38" s="297">
        <f t="shared" si="2"/>
        <v>50</v>
      </c>
    </row>
    <row r="39" spans="1:5" ht="15" customHeight="1" x14ac:dyDescent="0.3">
      <c r="A39" s="295" t="s">
        <v>650</v>
      </c>
      <c r="B39" s="296" t="s">
        <v>642</v>
      </c>
      <c r="C39" s="296">
        <v>5</v>
      </c>
      <c r="D39" s="296">
        <v>191</v>
      </c>
      <c r="E39" s="297">
        <f t="shared" si="2"/>
        <v>955</v>
      </c>
    </row>
    <row r="40" spans="1:5" ht="15" customHeight="1" x14ac:dyDescent="0.3">
      <c r="A40" s="295" t="s">
        <v>651</v>
      </c>
      <c r="B40" s="296" t="s">
        <v>637</v>
      </c>
      <c r="C40" s="296">
        <v>1</v>
      </c>
      <c r="D40" s="296">
        <v>38</v>
      </c>
      <c r="E40" s="297">
        <f t="shared" si="2"/>
        <v>38</v>
      </c>
    </row>
    <row r="41" spans="1:5" ht="15" customHeight="1" x14ac:dyDescent="0.3">
      <c r="A41" s="295" t="s">
        <v>652</v>
      </c>
      <c r="B41" s="296" t="s">
        <v>637</v>
      </c>
      <c r="C41" s="296">
        <v>1</v>
      </c>
      <c r="D41" s="296">
        <v>30</v>
      </c>
      <c r="E41" s="297">
        <f>C41*D41</f>
        <v>30</v>
      </c>
    </row>
    <row r="42" spans="1:5" ht="15" customHeight="1" x14ac:dyDescent="0.3">
      <c r="A42" s="295" t="s">
        <v>653</v>
      </c>
      <c r="B42" s="296" t="s">
        <v>645</v>
      </c>
      <c r="C42" s="296">
        <v>3</v>
      </c>
      <c r="D42" s="296">
        <v>11</v>
      </c>
      <c r="E42" s="297">
        <f t="shared" si="2"/>
        <v>33</v>
      </c>
    </row>
    <row r="43" spans="1:5" ht="15" customHeight="1" x14ac:dyDescent="0.3">
      <c r="A43" s="295" t="s">
        <v>654</v>
      </c>
      <c r="B43" s="296" t="s">
        <v>637</v>
      </c>
      <c r="C43" s="296">
        <v>2</v>
      </c>
      <c r="D43" s="296">
        <v>42</v>
      </c>
      <c r="E43" s="297">
        <f t="shared" si="2"/>
        <v>84</v>
      </c>
    </row>
    <row r="44" spans="1:5" ht="15" customHeight="1" x14ac:dyDescent="0.3">
      <c r="A44" s="295" t="s">
        <v>655</v>
      </c>
      <c r="B44" s="296" t="s">
        <v>637</v>
      </c>
      <c r="C44" s="296">
        <v>1</v>
      </c>
      <c r="D44" s="296">
        <v>88</v>
      </c>
      <c r="E44" s="297">
        <f t="shared" si="2"/>
        <v>88</v>
      </c>
    </row>
    <row r="45" spans="1:5" ht="15" customHeight="1" x14ac:dyDescent="0.3">
      <c r="A45" s="295" t="s">
        <v>656</v>
      </c>
      <c r="B45" s="296" t="s">
        <v>637</v>
      </c>
      <c r="C45" s="296">
        <v>3</v>
      </c>
      <c r="D45" s="296">
        <v>131</v>
      </c>
      <c r="E45" s="297">
        <f t="shared" si="2"/>
        <v>393</v>
      </c>
    </row>
    <row r="46" spans="1:5" ht="15" customHeight="1" x14ac:dyDescent="0.3">
      <c r="A46" s="295" t="s">
        <v>657</v>
      </c>
      <c r="B46" s="296" t="s">
        <v>637</v>
      </c>
      <c r="C46" s="296">
        <v>1</v>
      </c>
      <c r="D46" s="296">
        <v>110</v>
      </c>
      <c r="E46" s="297">
        <f t="shared" si="2"/>
        <v>110</v>
      </c>
    </row>
    <row r="47" spans="1:5" ht="15" customHeight="1" x14ac:dyDescent="0.3">
      <c r="A47" s="295" t="s">
        <v>658</v>
      </c>
      <c r="B47" s="296" t="s">
        <v>642</v>
      </c>
      <c r="C47" s="296">
        <v>20</v>
      </c>
      <c r="D47" s="296">
        <v>80</v>
      </c>
      <c r="E47" s="297">
        <f t="shared" si="2"/>
        <v>1600</v>
      </c>
    </row>
    <row r="48" spans="1:5" ht="15" customHeight="1" x14ac:dyDescent="0.3">
      <c r="A48" s="295" t="s">
        <v>659</v>
      </c>
      <c r="B48" s="296" t="s">
        <v>637</v>
      </c>
      <c r="C48" s="296">
        <v>35</v>
      </c>
      <c r="D48" s="296">
        <v>30</v>
      </c>
      <c r="E48" s="297">
        <f t="shared" si="2"/>
        <v>1050</v>
      </c>
    </row>
    <row r="49" spans="1:5" ht="15" customHeight="1" x14ac:dyDescent="0.3">
      <c r="A49" s="295" t="s">
        <v>660</v>
      </c>
      <c r="B49" s="296" t="s">
        <v>637</v>
      </c>
      <c r="C49" s="296">
        <v>1</v>
      </c>
      <c r="D49" s="296">
        <v>45</v>
      </c>
      <c r="E49" s="297">
        <f t="shared" si="2"/>
        <v>45</v>
      </c>
    </row>
    <row r="50" spans="1:5" x14ac:dyDescent="0.3">
      <c r="A50" s="295" t="s">
        <v>661</v>
      </c>
      <c r="B50" s="296" t="s">
        <v>645</v>
      </c>
      <c r="C50" s="296">
        <v>3</v>
      </c>
      <c r="D50" s="296">
        <v>27</v>
      </c>
      <c r="E50" s="297">
        <f t="shared" si="2"/>
        <v>81</v>
      </c>
    </row>
    <row r="51" spans="1:5" x14ac:dyDescent="0.3">
      <c r="A51" s="295" t="s">
        <v>662</v>
      </c>
      <c r="B51" s="296" t="s">
        <v>637</v>
      </c>
      <c r="C51" s="296">
        <v>2</v>
      </c>
      <c r="D51" s="296">
        <v>28</v>
      </c>
      <c r="E51" s="297">
        <f t="shared" si="2"/>
        <v>56</v>
      </c>
    </row>
    <row r="52" spans="1:5" x14ac:dyDescent="0.3">
      <c r="A52" s="295" t="s">
        <v>663</v>
      </c>
      <c r="B52" s="296" t="s">
        <v>637</v>
      </c>
      <c r="C52" s="296">
        <v>1</v>
      </c>
      <c r="D52" s="296">
        <v>102</v>
      </c>
      <c r="E52" s="297">
        <f t="shared" si="2"/>
        <v>102</v>
      </c>
    </row>
    <row r="53" spans="1:5" ht="16.95" customHeight="1" x14ac:dyDescent="0.3">
      <c r="A53" s="295" t="s">
        <v>664</v>
      </c>
      <c r="B53" s="296" t="s">
        <v>637</v>
      </c>
      <c r="C53" s="296">
        <v>1</v>
      </c>
      <c r="D53" s="296">
        <v>60</v>
      </c>
      <c r="E53" s="297">
        <f t="shared" si="2"/>
        <v>60</v>
      </c>
    </row>
    <row r="54" spans="1:5" x14ac:dyDescent="0.3">
      <c r="A54" s="295" t="s">
        <v>665</v>
      </c>
      <c r="B54" s="296" t="s">
        <v>637</v>
      </c>
      <c r="C54" s="296">
        <v>5</v>
      </c>
      <c r="D54" s="296">
        <v>50</v>
      </c>
      <c r="E54" s="297">
        <f t="shared" si="2"/>
        <v>250</v>
      </c>
    </row>
    <row r="55" spans="1:5" s="299" customFormat="1" ht="50.4" customHeight="1" x14ac:dyDescent="0.25">
      <c r="A55" s="295" t="s">
        <v>666</v>
      </c>
      <c r="B55" s="296" t="s">
        <v>637</v>
      </c>
      <c r="C55" s="296">
        <v>3</v>
      </c>
      <c r="D55" s="296">
        <v>200</v>
      </c>
      <c r="E55" s="297">
        <f t="shared" si="2"/>
        <v>600</v>
      </c>
    </row>
    <row r="56" spans="1:5" s="306" customFormat="1" ht="15" customHeight="1" x14ac:dyDescent="0.25">
      <c r="A56" s="295" t="s">
        <v>667</v>
      </c>
      <c r="B56" s="296" t="s">
        <v>637</v>
      </c>
      <c r="C56" s="296">
        <v>1</v>
      </c>
      <c r="D56" s="296">
        <v>120</v>
      </c>
      <c r="E56" s="297">
        <f t="shared" si="2"/>
        <v>120</v>
      </c>
    </row>
    <row r="57" spans="1:5" s="306" customFormat="1" ht="15" customHeight="1" x14ac:dyDescent="0.25">
      <c r="A57" s="295" t="s">
        <v>668</v>
      </c>
      <c r="B57" s="296" t="s">
        <v>637</v>
      </c>
      <c r="C57" s="296">
        <v>2</v>
      </c>
      <c r="D57" s="296">
        <v>50</v>
      </c>
      <c r="E57" s="297">
        <f t="shared" si="2"/>
        <v>100</v>
      </c>
    </row>
    <row r="58" spans="1:5" s="306" customFormat="1" ht="15" customHeight="1" x14ac:dyDescent="0.25">
      <c r="A58" s="295" t="s">
        <v>669</v>
      </c>
      <c r="B58" s="296" t="s">
        <v>637</v>
      </c>
      <c r="C58" s="296">
        <v>1</v>
      </c>
      <c r="D58" s="296">
        <v>30</v>
      </c>
      <c r="E58" s="297">
        <f t="shared" si="2"/>
        <v>30</v>
      </c>
    </row>
    <row r="59" spans="1:5" s="306" customFormat="1" ht="15" customHeight="1" x14ac:dyDescent="0.25">
      <c r="A59" s="54"/>
      <c r="B59" s="54" t="s">
        <v>6</v>
      </c>
      <c r="C59" s="54" t="s">
        <v>6</v>
      </c>
      <c r="D59" s="55" t="s">
        <v>6</v>
      </c>
      <c r="E59" s="55">
        <f>SUM(E28:E58)</f>
        <v>14140</v>
      </c>
    </row>
    <row r="60" spans="1:5" s="306" customFormat="1" ht="15" customHeight="1" x14ac:dyDescent="0.25">
      <c r="A60" s="52"/>
      <c r="B60" s="52"/>
      <c r="C60" s="52"/>
      <c r="D60" s="53"/>
      <c r="E60" s="53"/>
    </row>
    <row r="61" spans="1:5" s="306" customFormat="1" ht="15" customHeight="1" x14ac:dyDescent="0.25">
      <c r="A61" s="52"/>
      <c r="B61" s="52"/>
      <c r="C61" s="52"/>
      <c r="D61" s="53"/>
      <c r="E61" s="53"/>
    </row>
    <row r="62" spans="1:5" s="306" customFormat="1" ht="15" customHeight="1" x14ac:dyDescent="0.25">
      <c r="A62" s="470" t="s">
        <v>112</v>
      </c>
      <c r="B62" s="470"/>
      <c r="C62" s="470"/>
      <c r="D62" s="470"/>
      <c r="E62" s="470"/>
    </row>
    <row r="63" spans="1:5" s="306" customFormat="1" ht="15" customHeight="1" x14ac:dyDescent="0.25">
      <c r="A63" s="484" t="s">
        <v>321</v>
      </c>
      <c r="B63" s="484"/>
      <c r="C63" s="484"/>
      <c r="D63" s="484"/>
      <c r="E63" s="484"/>
    </row>
    <row r="64" spans="1:5" s="306" customFormat="1" ht="15" customHeight="1" x14ac:dyDescent="0.25">
      <c r="A64" s="289" t="s">
        <v>114</v>
      </c>
      <c r="B64" s="289" t="s">
        <v>323</v>
      </c>
      <c r="C64" s="289" t="s">
        <v>322</v>
      </c>
      <c r="D64" s="300" t="s">
        <v>5</v>
      </c>
      <c r="E64" s="301"/>
    </row>
    <row r="65" spans="1:5" s="306" customFormat="1" ht="15" customHeight="1" x14ac:dyDescent="0.25">
      <c r="A65" s="302" t="s">
        <v>236</v>
      </c>
      <c r="B65" s="303">
        <f>питание!B12*21300/1000</f>
        <v>3195</v>
      </c>
      <c r="C65" s="307">
        <f>питание!C12</f>
        <v>56</v>
      </c>
      <c r="D65" s="304">
        <f>питание!D12*21300</f>
        <v>178920</v>
      </c>
      <c r="E65" s="305"/>
    </row>
    <row r="66" spans="1:5" s="306" customFormat="1" ht="15" customHeight="1" x14ac:dyDescent="0.25">
      <c r="A66" s="302" t="s">
        <v>237</v>
      </c>
      <c r="B66" s="303">
        <f>питание!B13*21300/1000</f>
        <v>3195</v>
      </c>
      <c r="C66" s="307">
        <f>питание!C13</f>
        <v>60</v>
      </c>
      <c r="D66" s="304">
        <f>питание!D13*21300</f>
        <v>191700</v>
      </c>
      <c r="E66" s="305"/>
    </row>
    <row r="67" spans="1:5" s="306" customFormat="1" ht="15" customHeight="1" x14ac:dyDescent="0.25">
      <c r="A67" s="302" t="s">
        <v>238</v>
      </c>
      <c r="B67" s="303">
        <f>питание!B14*21300/1000</f>
        <v>213</v>
      </c>
      <c r="C67" s="307">
        <f>питание!C14</f>
        <v>35</v>
      </c>
      <c r="D67" s="304">
        <f>питание!D14*21300</f>
        <v>7455.0000000000009</v>
      </c>
      <c r="E67" s="305"/>
    </row>
    <row r="68" spans="1:5" s="306" customFormat="1" ht="15" customHeight="1" x14ac:dyDescent="0.25">
      <c r="A68" s="302" t="s">
        <v>239</v>
      </c>
      <c r="B68" s="303">
        <f>питание!B15*21300/1000</f>
        <v>106.5</v>
      </c>
      <c r="C68" s="307">
        <f>питание!C15</f>
        <v>150</v>
      </c>
      <c r="D68" s="304">
        <f>питание!D15*21300</f>
        <v>15975</v>
      </c>
      <c r="E68" s="305"/>
    </row>
    <row r="69" spans="1:5" s="306" customFormat="1" ht="40.200000000000003" customHeight="1" x14ac:dyDescent="0.25">
      <c r="A69" s="302" t="s">
        <v>240</v>
      </c>
      <c r="B69" s="303">
        <f>питание!B16*21300/1000</f>
        <v>426</v>
      </c>
      <c r="C69" s="307">
        <f>питание!C16</f>
        <v>50</v>
      </c>
      <c r="D69" s="304">
        <f>питание!D16*21300</f>
        <v>21300</v>
      </c>
      <c r="E69" s="305"/>
    </row>
    <row r="70" spans="1:5" s="306" customFormat="1" ht="15" customHeight="1" x14ac:dyDescent="0.25">
      <c r="A70" s="302" t="s">
        <v>241</v>
      </c>
      <c r="B70" s="303">
        <f>питание!B17*21300/1000</f>
        <v>1704</v>
      </c>
      <c r="C70" s="307">
        <f>питание!C17</f>
        <v>56.65</v>
      </c>
      <c r="D70" s="304">
        <f>питание!D17*21300</f>
        <v>96531.6</v>
      </c>
      <c r="E70" s="305"/>
    </row>
    <row r="71" spans="1:5" s="306" customFormat="1" ht="15" customHeight="1" x14ac:dyDescent="0.25">
      <c r="A71" s="302" t="s">
        <v>242</v>
      </c>
      <c r="B71" s="303">
        <f>питание!B18*21300/1000</f>
        <v>6390</v>
      </c>
      <c r="C71" s="307">
        <v>40</v>
      </c>
      <c r="D71" s="304">
        <f>B71*C71</f>
        <v>255600</v>
      </c>
      <c r="E71" s="305"/>
    </row>
    <row r="72" spans="1:5" s="306" customFormat="1" ht="27" customHeight="1" x14ac:dyDescent="0.25">
      <c r="A72" s="302" t="s">
        <v>243</v>
      </c>
      <c r="B72" s="303">
        <f>питание!B19*21300/1000</f>
        <v>7810.71</v>
      </c>
      <c r="C72" s="307">
        <f>питание!C19</f>
        <v>37.56</v>
      </c>
      <c r="D72" s="304">
        <f t="shared" ref="D72:D105" si="3">B72*C72</f>
        <v>293370.26760000002</v>
      </c>
      <c r="E72" s="305"/>
    </row>
    <row r="73" spans="1:5" s="306" customFormat="1" ht="15" customHeight="1" x14ac:dyDescent="0.25">
      <c r="A73" s="302" t="s">
        <v>244</v>
      </c>
      <c r="B73" s="303">
        <f>питание!B20*21300/1000</f>
        <v>1384.5</v>
      </c>
      <c r="C73" s="307">
        <f>питание!C20</f>
        <v>35</v>
      </c>
      <c r="D73" s="304">
        <f t="shared" si="3"/>
        <v>48457.5</v>
      </c>
      <c r="E73" s="305"/>
    </row>
    <row r="74" spans="1:5" s="306" customFormat="1" ht="15" customHeight="1" x14ac:dyDescent="0.25">
      <c r="A74" s="302" t="s">
        <v>245</v>
      </c>
      <c r="B74" s="303">
        <f>питание!B21*21300/1000</f>
        <v>1491</v>
      </c>
      <c r="C74" s="307">
        <f>питание!C21</f>
        <v>30</v>
      </c>
      <c r="D74" s="304">
        <f t="shared" si="3"/>
        <v>44730</v>
      </c>
      <c r="E74" s="305"/>
    </row>
    <row r="75" spans="1:5" s="306" customFormat="1" ht="15" customHeight="1" x14ac:dyDescent="0.25">
      <c r="A75" s="302" t="s">
        <v>246</v>
      </c>
      <c r="B75" s="303">
        <f>питание!B22*21300/1000</f>
        <v>3993.75</v>
      </c>
      <c r="C75" s="307">
        <v>40</v>
      </c>
      <c r="D75" s="304">
        <f t="shared" si="3"/>
        <v>159750</v>
      </c>
      <c r="E75" s="305"/>
    </row>
    <row r="76" spans="1:5" s="306" customFormat="1" ht="15" customHeight="1" x14ac:dyDescent="0.25">
      <c r="A76" s="302" t="s">
        <v>247</v>
      </c>
      <c r="B76" s="303">
        <f>питание!B23*21300/1000</f>
        <v>511.2</v>
      </c>
      <c r="C76" s="307">
        <f>питание!C23</f>
        <v>40</v>
      </c>
      <c r="D76" s="304">
        <f t="shared" si="3"/>
        <v>20448</v>
      </c>
      <c r="E76" s="305"/>
    </row>
    <row r="77" spans="1:5" s="306" customFormat="1" ht="15" customHeight="1" x14ac:dyDescent="0.25">
      <c r="A77" s="302" t="s">
        <v>248</v>
      </c>
      <c r="B77" s="303">
        <f>питание!B24*21300/1000</f>
        <v>323.76</v>
      </c>
      <c r="C77" s="307">
        <f>питание!C24</f>
        <v>160</v>
      </c>
      <c r="D77" s="304">
        <f t="shared" si="3"/>
        <v>51801.599999999999</v>
      </c>
      <c r="E77" s="305"/>
    </row>
    <row r="78" spans="1:5" s="306" customFormat="1" ht="15" customHeight="1" x14ac:dyDescent="0.25">
      <c r="A78" s="302" t="s">
        <v>249</v>
      </c>
      <c r="B78" s="303">
        <f>питание!B25*21300/1000</f>
        <v>1331.25</v>
      </c>
      <c r="C78" s="307">
        <f>питание!C25</f>
        <v>188.02</v>
      </c>
      <c r="D78" s="304">
        <f t="shared" si="3"/>
        <v>250301.625</v>
      </c>
      <c r="E78" s="305"/>
    </row>
    <row r="79" spans="1:5" s="306" customFormat="1" ht="16.95" customHeight="1" x14ac:dyDescent="0.25">
      <c r="A79" s="302" t="s">
        <v>250</v>
      </c>
      <c r="B79" s="303">
        <f>питание!B26*21300/1000</f>
        <v>400.44</v>
      </c>
      <c r="C79" s="307">
        <f>питание!C26</f>
        <v>140</v>
      </c>
      <c r="D79" s="304">
        <f t="shared" si="3"/>
        <v>56061.599999999999</v>
      </c>
      <c r="E79" s="305"/>
    </row>
    <row r="80" spans="1:5" s="306" customFormat="1" ht="15" customHeight="1" x14ac:dyDescent="0.25">
      <c r="A80" s="302" t="s">
        <v>251</v>
      </c>
      <c r="B80" s="303">
        <f>питание!B27*21300/1000</f>
        <v>426</v>
      </c>
      <c r="C80" s="307">
        <f>питание!C27</f>
        <v>231.25</v>
      </c>
      <c r="D80" s="304">
        <f t="shared" si="3"/>
        <v>98512.5</v>
      </c>
      <c r="E80" s="305"/>
    </row>
    <row r="81" spans="1:5" s="306" customFormat="1" ht="15" customHeight="1" x14ac:dyDescent="0.25">
      <c r="A81" s="302" t="s">
        <v>252</v>
      </c>
      <c r="B81" s="303">
        <f>питание!B28*21300/1000</f>
        <v>809.4</v>
      </c>
      <c r="C81" s="307">
        <f>питание!C28</f>
        <v>153.22</v>
      </c>
      <c r="D81" s="304">
        <f t="shared" si="3"/>
        <v>124016.268</v>
      </c>
      <c r="E81" s="305"/>
    </row>
    <row r="82" spans="1:5" s="306" customFormat="1" ht="15" customHeight="1" x14ac:dyDescent="0.25">
      <c r="A82" s="302" t="s">
        <v>253</v>
      </c>
      <c r="B82" s="303">
        <f>питание!B29*21300/1000</f>
        <v>3195</v>
      </c>
      <c r="C82" s="307">
        <f>питание!C29</f>
        <v>172.22</v>
      </c>
      <c r="D82" s="304">
        <f t="shared" si="3"/>
        <v>550242.9</v>
      </c>
      <c r="E82" s="305"/>
    </row>
    <row r="83" spans="1:5" s="306" customFormat="1" ht="28.95" customHeight="1" x14ac:dyDescent="0.25">
      <c r="A83" s="302" t="s">
        <v>254</v>
      </c>
      <c r="B83" s="303">
        <f>питание!B30*21300/1000</f>
        <v>434.51999999999992</v>
      </c>
      <c r="C83" s="307">
        <f>питание!C30</f>
        <v>131.54</v>
      </c>
      <c r="D83" s="304">
        <f t="shared" si="3"/>
        <v>57156.760799999989</v>
      </c>
      <c r="E83" s="305"/>
    </row>
    <row r="84" spans="1:5" s="306" customFormat="1" ht="15" customHeight="1" x14ac:dyDescent="0.25">
      <c r="A84" s="302" t="s">
        <v>255</v>
      </c>
      <c r="B84" s="303">
        <f>питание!B31*21300/1000</f>
        <v>2130</v>
      </c>
      <c r="C84" s="307">
        <f>питание!C31</f>
        <v>80</v>
      </c>
      <c r="D84" s="304">
        <f t="shared" si="3"/>
        <v>170400</v>
      </c>
      <c r="E84" s="305"/>
    </row>
    <row r="85" spans="1:5" s="306" customFormat="1" ht="15" customHeight="1" x14ac:dyDescent="0.25">
      <c r="A85" s="302" t="s">
        <v>256</v>
      </c>
      <c r="B85" s="303">
        <f>питание!B32*21300/1000</f>
        <v>2720.01</v>
      </c>
      <c r="C85" s="307">
        <f>питание!C32</f>
        <v>335.75</v>
      </c>
      <c r="D85" s="304">
        <f t="shared" si="3"/>
        <v>913243.35750000004</v>
      </c>
      <c r="E85" s="305"/>
    </row>
    <row r="86" spans="1:5" s="306" customFormat="1" ht="15" customHeight="1" x14ac:dyDescent="0.25">
      <c r="A86" s="302" t="s">
        <v>257</v>
      </c>
      <c r="B86" s="303">
        <f>питание!B33*21300/1000</f>
        <v>532.5</v>
      </c>
      <c r="C86" s="307">
        <f>питание!C33</f>
        <v>0</v>
      </c>
      <c r="D86" s="304">
        <f t="shared" si="3"/>
        <v>0</v>
      </c>
      <c r="E86" s="305"/>
    </row>
    <row r="87" spans="1:5" s="306" customFormat="1" ht="15" customHeight="1" x14ac:dyDescent="0.25">
      <c r="A87" s="302" t="s">
        <v>258</v>
      </c>
      <c r="B87" s="303">
        <f>питание!B34*21300/1000</f>
        <v>255.6</v>
      </c>
      <c r="C87" s="307">
        <v>500</v>
      </c>
      <c r="D87" s="304">
        <f t="shared" si="3"/>
        <v>127800</v>
      </c>
      <c r="E87" s="305"/>
    </row>
    <row r="88" spans="1:5" s="306" customFormat="1" ht="21" customHeight="1" x14ac:dyDescent="0.25">
      <c r="A88" s="302" t="s">
        <v>259</v>
      </c>
      <c r="B88" s="303">
        <f>питание!B35*21300/1000</f>
        <v>1258.83</v>
      </c>
      <c r="C88" s="307">
        <f>питание!C35</f>
        <v>193.85</v>
      </c>
      <c r="D88" s="304">
        <f t="shared" si="3"/>
        <v>244024.19549999997</v>
      </c>
      <c r="E88" s="305"/>
    </row>
    <row r="89" spans="1:5" s="306" customFormat="1" ht="15" customHeight="1" x14ac:dyDescent="0.25">
      <c r="A89" s="302" t="s">
        <v>260</v>
      </c>
      <c r="B89" s="303">
        <f>питание!B36*21300/1000</f>
        <v>434.51999999999992</v>
      </c>
      <c r="C89" s="307">
        <f>питание!C36</f>
        <v>395.7</v>
      </c>
      <c r="D89" s="304">
        <f t="shared" si="3"/>
        <v>171939.56399999995</v>
      </c>
      <c r="E89" s="305"/>
    </row>
    <row r="90" spans="1:5" s="306" customFormat="1" ht="15" customHeight="1" x14ac:dyDescent="0.25">
      <c r="A90" s="302" t="s">
        <v>261</v>
      </c>
      <c r="B90" s="303">
        <f>питание!B37*21300/1000</f>
        <v>340.8</v>
      </c>
      <c r="C90" s="307">
        <f>питание!C37</f>
        <v>439.51</v>
      </c>
      <c r="D90" s="304">
        <f t="shared" si="3"/>
        <v>149785.008</v>
      </c>
      <c r="E90" s="305"/>
    </row>
    <row r="91" spans="1:5" s="306" customFormat="1" ht="15" customHeight="1" x14ac:dyDescent="0.25">
      <c r="A91" s="302" t="s">
        <v>281</v>
      </c>
      <c r="B91" s="303">
        <f>питание!B38*21300/1000</f>
        <v>10.65</v>
      </c>
      <c r="C91" s="307">
        <f>питание!C38</f>
        <v>90</v>
      </c>
      <c r="D91" s="304">
        <f t="shared" si="3"/>
        <v>958.5</v>
      </c>
      <c r="E91" s="305"/>
    </row>
    <row r="92" spans="1:5" s="306" customFormat="1" ht="15" customHeight="1" x14ac:dyDescent="0.25">
      <c r="A92" s="302" t="s">
        <v>262</v>
      </c>
      <c r="B92" s="303">
        <f>питание!B39*21300/1000</f>
        <v>2662.5</v>
      </c>
      <c r="C92" s="307">
        <f>питание!C39</f>
        <v>154.26</v>
      </c>
      <c r="D92" s="304">
        <f t="shared" si="3"/>
        <v>410717.25</v>
      </c>
      <c r="E92" s="305"/>
    </row>
    <row r="93" spans="1:5" s="306" customFormat="1" ht="15" customHeight="1" x14ac:dyDescent="0.25">
      <c r="A93" s="302" t="s">
        <v>263</v>
      </c>
      <c r="B93" s="303">
        <f>питание!B40*21300/1000</f>
        <v>4494.3</v>
      </c>
      <c r="C93" s="307">
        <f>питание!C40</f>
        <v>70</v>
      </c>
      <c r="D93" s="304">
        <f t="shared" si="3"/>
        <v>314601</v>
      </c>
      <c r="E93" s="305"/>
    </row>
    <row r="94" spans="1:5" s="306" customFormat="1" ht="15" customHeight="1" x14ac:dyDescent="0.25">
      <c r="A94" s="302" t="s">
        <v>264</v>
      </c>
      <c r="B94" s="303">
        <f>питание!B41*21300/1000</f>
        <v>426</v>
      </c>
      <c r="C94" s="307">
        <f>питание!C41</f>
        <v>500</v>
      </c>
      <c r="D94" s="304">
        <f t="shared" si="3"/>
        <v>213000</v>
      </c>
      <c r="E94" s="305"/>
    </row>
    <row r="95" spans="1:5" s="306" customFormat="1" ht="15" customHeight="1" x14ac:dyDescent="0.25">
      <c r="A95" s="302" t="s">
        <v>265</v>
      </c>
      <c r="B95" s="303">
        <f>питание!B42*21300/1000</f>
        <v>426</v>
      </c>
      <c r="C95" s="307">
        <v>170</v>
      </c>
      <c r="D95" s="304">
        <f t="shared" si="3"/>
        <v>72420</v>
      </c>
      <c r="E95" s="305"/>
    </row>
    <row r="96" spans="1:5" s="306" customFormat="1" ht="16.95" customHeight="1" x14ac:dyDescent="0.25">
      <c r="A96" s="302" t="s">
        <v>266</v>
      </c>
      <c r="B96" s="303">
        <f>питание!B43*21300/1000</f>
        <v>319.5</v>
      </c>
      <c r="C96" s="307">
        <f>питание!C43</f>
        <v>270</v>
      </c>
      <c r="D96" s="304">
        <f t="shared" si="3"/>
        <v>86265</v>
      </c>
      <c r="E96" s="305"/>
    </row>
    <row r="97" spans="1:5" s="306" customFormat="1" ht="31.2" customHeight="1" x14ac:dyDescent="0.25">
      <c r="A97" s="302" t="s">
        <v>267</v>
      </c>
      <c r="B97" s="303">
        <f>питание!B44*21300/1000</f>
        <v>1065</v>
      </c>
      <c r="C97" s="307">
        <f>питание!C44</f>
        <v>155.44999999999999</v>
      </c>
      <c r="D97" s="304">
        <f t="shared" si="3"/>
        <v>165554.25</v>
      </c>
      <c r="E97" s="305"/>
    </row>
    <row r="98" spans="1:5" x14ac:dyDescent="0.3">
      <c r="A98" s="302" t="s">
        <v>268</v>
      </c>
      <c r="B98" s="303">
        <f>питание!B45*21300/1000</f>
        <v>42.6</v>
      </c>
      <c r="C98" s="307">
        <f>питание!C45</f>
        <v>500</v>
      </c>
      <c r="D98" s="304">
        <f t="shared" si="3"/>
        <v>21300</v>
      </c>
      <c r="E98" s="305"/>
    </row>
    <row r="99" spans="1:5" x14ac:dyDescent="0.3">
      <c r="A99" s="302" t="s">
        <v>269</v>
      </c>
      <c r="B99" s="303">
        <f>питание!B46*21300/1000</f>
        <v>29.819999999999997</v>
      </c>
      <c r="C99" s="307">
        <f>питание!C46</f>
        <v>350</v>
      </c>
      <c r="D99" s="304">
        <f t="shared" si="3"/>
        <v>10436.999999999998</v>
      </c>
      <c r="E99" s="305"/>
    </row>
    <row r="100" spans="1:5" x14ac:dyDescent="0.3">
      <c r="A100" s="302" t="s">
        <v>270</v>
      </c>
      <c r="B100" s="303">
        <f>питание!B47*21300/1000</f>
        <v>10.65</v>
      </c>
      <c r="C100" s="307">
        <f>питание!C47</f>
        <v>1500</v>
      </c>
      <c r="D100" s="304">
        <f t="shared" si="3"/>
        <v>15975</v>
      </c>
      <c r="E100" s="305"/>
    </row>
    <row r="101" spans="1:5" x14ac:dyDescent="0.3">
      <c r="A101" s="302" t="s">
        <v>271</v>
      </c>
      <c r="B101" s="303">
        <f>питание!B48*21300/1000</f>
        <v>5.3250000000000002</v>
      </c>
      <c r="C101" s="307">
        <f>питание!C48</f>
        <v>450</v>
      </c>
      <c r="D101" s="304">
        <f t="shared" si="3"/>
        <v>2396.25</v>
      </c>
      <c r="E101" s="305"/>
    </row>
    <row r="102" spans="1:5" x14ac:dyDescent="0.3">
      <c r="A102" s="302" t="s">
        <v>272</v>
      </c>
      <c r="B102" s="303">
        <f>питание!B49*21300/1000</f>
        <v>127.8</v>
      </c>
      <c r="C102" s="307">
        <f>питание!C49</f>
        <v>18.260000000000002</v>
      </c>
      <c r="D102" s="304">
        <f t="shared" si="3"/>
        <v>2333.6280000000002</v>
      </c>
      <c r="E102" s="305"/>
    </row>
    <row r="103" spans="1:5" s="288" customFormat="1" ht="36" customHeight="1" x14ac:dyDescent="0.25">
      <c r="A103" s="302" t="s">
        <v>273</v>
      </c>
      <c r="B103" s="303">
        <f>питание!B50*21300/1000</f>
        <v>63.9</v>
      </c>
      <c r="C103" s="307">
        <f>питание!C50</f>
        <v>140</v>
      </c>
      <c r="D103" s="304">
        <f t="shared" si="3"/>
        <v>8946</v>
      </c>
      <c r="E103" s="305"/>
    </row>
    <row r="104" spans="1:5" s="288" customFormat="1" ht="19.2" customHeight="1" x14ac:dyDescent="0.25">
      <c r="A104" s="302" t="s">
        <v>274</v>
      </c>
      <c r="B104" s="303">
        <f>питание!B51*21300/1000</f>
        <v>319.5</v>
      </c>
      <c r="C104" s="307">
        <f>питание!C51</f>
        <v>130</v>
      </c>
      <c r="D104" s="304">
        <f t="shared" si="3"/>
        <v>41535</v>
      </c>
      <c r="E104" s="305"/>
    </row>
    <row r="105" spans="1:5" s="288" customFormat="1" ht="34.950000000000003" customHeight="1" x14ac:dyDescent="0.25">
      <c r="A105" s="302" t="s">
        <v>275</v>
      </c>
      <c r="B105" s="303">
        <v>191.7</v>
      </c>
      <c r="C105" s="307">
        <f>питание!C52</f>
        <v>2670</v>
      </c>
      <c r="D105" s="304">
        <f t="shared" si="3"/>
        <v>511838.99999999994</v>
      </c>
      <c r="E105" s="305"/>
    </row>
    <row r="106" spans="1:5" s="288" customFormat="1" ht="22.95" customHeight="1" x14ac:dyDescent="0.25">
      <c r="A106" s="302" t="s">
        <v>277</v>
      </c>
      <c r="B106" s="303">
        <f>питание!B53*21300/1000</f>
        <v>0</v>
      </c>
      <c r="C106" s="303"/>
      <c r="D106" s="304">
        <f>B106*C106</f>
        <v>0</v>
      </c>
      <c r="E106" s="305"/>
    </row>
    <row r="107" spans="1:5" s="288" customFormat="1" x14ac:dyDescent="0.25">
      <c r="A107" s="54" t="s">
        <v>86</v>
      </c>
      <c r="B107" s="54" t="s">
        <v>6</v>
      </c>
      <c r="C107" s="54" t="s">
        <v>6</v>
      </c>
      <c r="D107" s="55">
        <f>SUM(D65:D106)</f>
        <v>6177800.6243999992</v>
      </c>
      <c r="E107" s="53"/>
    </row>
    <row r="108" spans="1:5" s="288" customFormat="1" x14ac:dyDescent="0.25">
      <c r="A108" s="52"/>
      <c r="B108" s="52"/>
      <c r="C108" s="52"/>
      <c r="D108" s="53"/>
      <c r="E108" s="53"/>
    </row>
    <row r="109" spans="1:5" s="288" customFormat="1" x14ac:dyDescent="0.25">
      <c r="A109" s="52"/>
      <c r="B109" s="52"/>
      <c r="C109" s="52"/>
      <c r="D109" s="53"/>
      <c r="E109" s="53"/>
    </row>
    <row r="110" spans="1:5" s="288" customFormat="1" x14ac:dyDescent="0.25">
      <c r="A110" s="470" t="s">
        <v>112</v>
      </c>
      <c r="B110" s="470"/>
      <c r="C110" s="470"/>
      <c r="D110" s="470"/>
      <c r="E110" s="470"/>
    </row>
    <row r="111" spans="1:5" s="288" customFormat="1" x14ac:dyDescent="0.25">
      <c r="A111" s="480" t="s">
        <v>324</v>
      </c>
      <c r="B111" s="480"/>
      <c r="C111" s="480"/>
      <c r="D111" s="480"/>
      <c r="E111" s="480"/>
    </row>
    <row r="112" spans="1:5" s="288" customFormat="1" ht="26.4" x14ac:dyDescent="0.25">
      <c r="A112" s="289" t="s">
        <v>325</v>
      </c>
      <c r="B112" s="289" t="s">
        <v>328</v>
      </c>
      <c r="C112" s="289" t="s">
        <v>326</v>
      </c>
      <c r="D112" s="300" t="s">
        <v>327</v>
      </c>
      <c r="E112" s="300" t="s">
        <v>5</v>
      </c>
    </row>
    <row r="113" spans="1:5" s="288" customFormat="1" ht="13.2" x14ac:dyDescent="0.25">
      <c r="A113" s="311" t="s">
        <v>686</v>
      </c>
      <c r="B113" s="308" t="s">
        <v>670</v>
      </c>
      <c r="C113" s="289">
        <v>4499</v>
      </c>
      <c r="D113" s="300">
        <v>54.85</v>
      </c>
      <c r="E113" s="300">
        <f>D113*C113</f>
        <v>246770.15</v>
      </c>
    </row>
    <row r="114" spans="1:5" s="288" customFormat="1" ht="26.4" x14ac:dyDescent="0.25">
      <c r="A114" s="311" t="s">
        <v>687</v>
      </c>
      <c r="B114" s="308" t="s">
        <v>671</v>
      </c>
      <c r="C114" s="289">
        <v>2715</v>
      </c>
      <c r="D114" s="300">
        <v>64</v>
      </c>
      <c r="E114" s="300">
        <f>D114*C114</f>
        <v>173760</v>
      </c>
    </row>
    <row r="115" spans="1:5" s="288" customFormat="1" ht="13.2" x14ac:dyDescent="0.25">
      <c r="A115" s="311" t="s">
        <v>791</v>
      </c>
      <c r="B115" s="308" t="s">
        <v>670</v>
      </c>
      <c r="C115" s="289">
        <v>535</v>
      </c>
      <c r="D115" s="300">
        <v>54.85</v>
      </c>
      <c r="E115" s="300">
        <f t="shared" ref="E115" si="4">D115*C115</f>
        <v>29344.75</v>
      </c>
    </row>
    <row r="116" spans="1:5" s="288" customFormat="1" ht="13.2" x14ac:dyDescent="0.25">
      <c r="A116" s="308" t="s">
        <v>672</v>
      </c>
      <c r="B116" s="309"/>
      <c r="C116" s="310"/>
      <c r="D116" s="310"/>
      <c r="E116" s="297"/>
    </row>
    <row r="117" spans="1:5" s="288" customFormat="1" ht="13.2" x14ac:dyDescent="0.25">
      <c r="A117" s="308" t="s">
        <v>673</v>
      </c>
      <c r="B117" s="309"/>
      <c r="C117" s="310"/>
      <c r="D117" s="310"/>
      <c r="E117" s="297"/>
    </row>
    <row r="118" spans="1:5" s="288" customFormat="1" ht="13.2" x14ac:dyDescent="0.25">
      <c r="A118" s="311" t="s">
        <v>674</v>
      </c>
      <c r="B118" s="309"/>
      <c r="C118" s="312">
        <v>1</v>
      </c>
      <c r="D118" s="312">
        <v>2030</v>
      </c>
      <c r="E118" s="297">
        <f t="shared" ref="E118:E129" si="5">D118*C118</f>
        <v>2030</v>
      </c>
    </row>
    <row r="119" spans="1:5" s="288" customFormat="1" ht="13.2" x14ac:dyDescent="0.25">
      <c r="A119" s="309" t="s">
        <v>675</v>
      </c>
      <c r="B119" s="309"/>
      <c r="C119" s="312">
        <v>4</v>
      </c>
      <c r="D119" s="296">
        <v>3565</v>
      </c>
      <c r="E119" s="297">
        <f t="shared" si="5"/>
        <v>14260</v>
      </c>
    </row>
    <row r="120" spans="1:5" s="288" customFormat="1" ht="13.2" x14ac:dyDescent="0.25">
      <c r="A120" s="311" t="s">
        <v>676</v>
      </c>
      <c r="B120" s="309"/>
      <c r="C120" s="312">
        <v>2</v>
      </c>
      <c r="D120" s="296">
        <v>610</v>
      </c>
      <c r="E120" s="297">
        <f t="shared" si="5"/>
        <v>1220</v>
      </c>
    </row>
    <row r="121" spans="1:5" x14ac:dyDescent="0.3">
      <c r="A121" s="311" t="s">
        <v>677</v>
      </c>
      <c r="B121" s="309"/>
      <c r="C121" s="312">
        <v>15</v>
      </c>
      <c r="D121" s="296">
        <v>860</v>
      </c>
      <c r="E121" s="297">
        <f t="shared" si="5"/>
        <v>12900</v>
      </c>
    </row>
    <row r="122" spans="1:5" x14ac:dyDescent="0.3">
      <c r="A122" s="309" t="s">
        <v>678</v>
      </c>
      <c r="B122" s="309"/>
      <c r="C122" s="312">
        <v>1</v>
      </c>
      <c r="D122" s="296">
        <v>4600</v>
      </c>
      <c r="E122" s="297">
        <f t="shared" si="5"/>
        <v>4600</v>
      </c>
    </row>
    <row r="123" spans="1:5" x14ac:dyDescent="0.3">
      <c r="A123" s="309" t="s">
        <v>679</v>
      </c>
      <c r="B123" s="309"/>
      <c r="C123" s="312">
        <v>4</v>
      </c>
      <c r="D123" s="296">
        <v>2775</v>
      </c>
      <c r="E123" s="297">
        <f t="shared" si="5"/>
        <v>11100</v>
      </c>
    </row>
    <row r="124" spans="1:5" x14ac:dyDescent="0.3">
      <c r="A124" s="313" t="s">
        <v>680</v>
      </c>
      <c r="B124" s="309"/>
      <c r="C124" s="312">
        <v>4</v>
      </c>
      <c r="D124" s="296">
        <v>2475</v>
      </c>
      <c r="E124" s="297">
        <f t="shared" si="5"/>
        <v>9900</v>
      </c>
    </row>
    <row r="125" spans="1:5" x14ac:dyDescent="0.3">
      <c r="A125" s="311" t="s">
        <v>681</v>
      </c>
      <c r="B125" s="309"/>
      <c r="C125" s="312">
        <v>2</v>
      </c>
      <c r="D125" s="296">
        <v>100</v>
      </c>
      <c r="E125" s="297">
        <f t="shared" si="5"/>
        <v>200</v>
      </c>
    </row>
    <row r="126" spans="1:5" x14ac:dyDescent="0.3">
      <c r="A126" s="311" t="s">
        <v>682</v>
      </c>
      <c r="B126" s="309"/>
      <c r="C126" s="312">
        <v>1</v>
      </c>
      <c r="D126" s="296">
        <v>840</v>
      </c>
      <c r="E126" s="297">
        <f t="shared" si="5"/>
        <v>840</v>
      </c>
    </row>
    <row r="127" spans="1:5" x14ac:dyDescent="0.3">
      <c r="A127" s="311" t="s">
        <v>683</v>
      </c>
      <c r="B127" s="309"/>
      <c r="C127" s="312">
        <v>7</v>
      </c>
      <c r="D127" s="296">
        <v>55</v>
      </c>
      <c r="E127" s="297">
        <f t="shared" si="5"/>
        <v>385</v>
      </c>
    </row>
    <row r="128" spans="1:5" x14ac:dyDescent="0.3">
      <c r="A128" s="309" t="s">
        <v>685</v>
      </c>
      <c r="B128" s="309"/>
      <c r="C128" s="312">
        <v>5</v>
      </c>
      <c r="D128" s="296">
        <v>560</v>
      </c>
      <c r="E128" s="297">
        <f t="shared" si="5"/>
        <v>2800</v>
      </c>
    </row>
    <row r="129" spans="1:5" x14ac:dyDescent="0.3">
      <c r="A129" s="311" t="s">
        <v>684</v>
      </c>
      <c r="B129" s="309"/>
      <c r="C129" s="312">
        <v>10</v>
      </c>
      <c r="D129" s="296">
        <v>630</v>
      </c>
      <c r="E129" s="297">
        <f t="shared" si="5"/>
        <v>6300</v>
      </c>
    </row>
    <row r="130" spans="1:5" x14ac:dyDescent="0.3">
      <c r="A130" s="54" t="s">
        <v>86</v>
      </c>
      <c r="B130" s="54" t="s">
        <v>6</v>
      </c>
      <c r="C130" s="54" t="s">
        <v>6</v>
      </c>
      <c r="D130" s="55" t="s">
        <v>6</v>
      </c>
      <c r="E130" s="55">
        <f>SUM(E113:E129)</f>
        <v>516409.9</v>
      </c>
    </row>
    <row r="131" spans="1:5" x14ac:dyDescent="0.3">
      <c r="A131" s="52"/>
      <c r="B131" s="52"/>
      <c r="C131" s="52"/>
      <c r="D131" s="53"/>
      <c r="E131" s="53"/>
    </row>
    <row r="132" spans="1:5" x14ac:dyDescent="0.3">
      <c r="A132" s="470" t="s">
        <v>112</v>
      </c>
      <c r="B132" s="470"/>
      <c r="C132" s="470"/>
      <c r="D132" s="470"/>
      <c r="E132" s="470"/>
    </row>
    <row r="133" spans="1:5" x14ac:dyDescent="0.3">
      <c r="A133" s="482" t="s">
        <v>329</v>
      </c>
      <c r="B133" s="482"/>
      <c r="C133" s="482"/>
      <c r="D133" s="482"/>
      <c r="E133" s="482"/>
    </row>
    <row r="134" spans="1:5" ht="50.4" x14ac:dyDescent="0.3">
      <c r="A134" s="86" t="s">
        <v>114</v>
      </c>
      <c r="B134" s="49" t="s">
        <v>7</v>
      </c>
      <c r="C134" s="49" t="s">
        <v>0</v>
      </c>
      <c r="D134" s="49" t="s">
        <v>1</v>
      </c>
      <c r="E134" s="49" t="s">
        <v>4</v>
      </c>
    </row>
    <row r="135" spans="1:5" x14ac:dyDescent="0.3">
      <c r="A135" s="292" t="s">
        <v>688</v>
      </c>
      <c r="B135" s="293" t="s">
        <v>642</v>
      </c>
      <c r="C135" s="293">
        <v>15</v>
      </c>
      <c r="D135" s="293">
        <v>88</v>
      </c>
      <c r="E135" s="314">
        <f t="shared" ref="E135:E159" si="6">C135*D135</f>
        <v>1320</v>
      </c>
    </row>
    <row r="136" spans="1:5" x14ac:dyDescent="0.3">
      <c r="A136" s="292" t="s">
        <v>690</v>
      </c>
      <c r="B136" s="293" t="s">
        <v>642</v>
      </c>
      <c r="C136" s="293">
        <v>15</v>
      </c>
      <c r="D136" s="293">
        <v>306</v>
      </c>
      <c r="E136" s="314">
        <f t="shared" si="6"/>
        <v>4590</v>
      </c>
    </row>
    <row r="137" spans="1:5" x14ac:dyDescent="0.3">
      <c r="A137" s="292" t="s">
        <v>691</v>
      </c>
      <c r="B137" s="293" t="s">
        <v>692</v>
      </c>
      <c r="C137" s="293">
        <v>70</v>
      </c>
      <c r="D137" s="293">
        <v>40</v>
      </c>
      <c r="E137" s="314">
        <f t="shared" si="6"/>
        <v>2800</v>
      </c>
    </row>
    <row r="138" spans="1:5" x14ac:dyDescent="0.3">
      <c r="A138" s="292" t="s">
        <v>693</v>
      </c>
      <c r="B138" s="293" t="s">
        <v>642</v>
      </c>
      <c r="C138" s="293">
        <v>50</v>
      </c>
      <c r="D138" s="293">
        <v>260</v>
      </c>
      <c r="E138" s="314">
        <f t="shared" si="6"/>
        <v>13000</v>
      </c>
    </row>
    <row r="139" spans="1:5" x14ac:dyDescent="0.3">
      <c r="A139" s="292" t="s">
        <v>694</v>
      </c>
      <c r="B139" s="293" t="s">
        <v>642</v>
      </c>
      <c r="C139" s="293">
        <v>50</v>
      </c>
      <c r="D139" s="293">
        <v>120</v>
      </c>
      <c r="E139" s="314">
        <f t="shared" si="6"/>
        <v>6000</v>
      </c>
    </row>
    <row r="140" spans="1:5" x14ac:dyDescent="0.3">
      <c r="A140" s="292" t="s">
        <v>695</v>
      </c>
      <c r="B140" s="293" t="s">
        <v>642</v>
      </c>
      <c r="C140" s="293">
        <v>20</v>
      </c>
      <c r="D140" s="293">
        <v>59</v>
      </c>
      <c r="E140" s="314">
        <f t="shared" si="6"/>
        <v>1180</v>
      </c>
    </row>
    <row r="141" spans="1:5" x14ac:dyDescent="0.3">
      <c r="A141" s="292" t="s">
        <v>696</v>
      </c>
      <c r="B141" s="293" t="s">
        <v>642</v>
      </c>
      <c r="C141" s="293">
        <v>2</v>
      </c>
      <c r="D141" s="293">
        <v>256</v>
      </c>
      <c r="E141" s="314">
        <f t="shared" si="6"/>
        <v>512</v>
      </c>
    </row>
    <row r="142" spans="1:5" x14ac:dyDescent="0.3">
      <c r="A142" s="292" t="s">
        <v>697</v>
      </c>
      <c r="B142" s="293" t="s">
        <v>642</v>
      </c>
      <c r="C142" s="293">
        <v>50</v>
      </c>
      <c r="D142" s="293">
        <v>45</v>
      </c>
      <c r="E142" s="314">
        <f t="shared" si="6"/>
        <v>2250</v>
      </c>
    </row>
    <row r="143" spans="1:5" x14ac:dyDescent="0.3">
      <c r="A143" s="292" t="s">
        <v>698</v>
      </c>
      <c r="B143" s="293" t="s">
        <v>699</v>
      </c>
      <c r="C143" s="293">
        <v>250</v>
      </c>
      <c r="D143" s="293">
        <v>650</v>
      </c>
      <c r="E143" s="314">
        <f t="shared" si="6"/>
        <v>162500</v>
      </c>
    </row>
    <row r="144" spans="1:5" x14ac:dyDescent="0.3">
      <c r="A144" s="292" t="s">
        <v>700</v>
      </c>
      <c r="B144" s="293" t="s">
        <v>642</v>
      </c>
      <c r="C144" s="293">
        <v>1</v>
      </c>
      <c r="D144" s="293">
        <v>164</v>
      </c>
      <c r="E144" s="314">
        <f t="shared" si="6"/>
        <v>164</v>
      </c>
    </row>
    <row r="145" spans="1:12" x14ac:dyDescent="0.3">
      <c r="A145" s="292" t="s">
        <v>701</v>
      </c>
      <c r="B145" s="293" t="s">
        <v>642</v>
      </c>
      <c r="C145" s="293">
        <v>5</v>
      </c>
      <c r="D145" s="293">
        <v>554</v>
      </c>
      <c r="E145" s="314">
        <f t="shared" si="6"/>
        <v>2770</v>
      </c>
    </row>
    <row r="146" spans="1:12" x14ac:dyDescent="0.3">
      <c r="A146" s="292" t="s">
        <v>702</v>
      </c>
      <c r="B146" s="293" t="s">
        <v>689</v>
      </c>
      <c r="C146" s="293">
        <v>50</v>
      </c>
      <c r="D146" s="293">
        <v>250</v>
      </c>
      <c r="E146" s="314">
        <f t="shared" si="6"/>
        <v>12500</v>
      </c>
    </row>
    <row r="147" spans="1:12" x14ac:dyDescent="0.3">
      <c r="A147" s="292" t="s">
        <v>703</v>
      </c>
      <c r="B147" s="293" t="s">
        <v>642</v>
      </c>
      <c r="C147" s="293">
        <v>10</v>
      </c>
      <c r="D147" s="293">
        <v>80</v>
      </c>
      <c r="E147" s="314">
        <f t="shared" si="6"/>
        <v>800</v>
      </c>
    </row>
    <row r="148" spans="1:12" x14ac:dyDescent="0.3">
      <c r="A148" s="292" t="s">
        <v>825</v>
      </c>
      <c r="B148" s="293" t="s">
        <v>692</v>
      </c>
      <c r="C148" s="293">
        <v>250</v>
      </c>
      <c r="D148" s="293">
        <v>196.8</v>
      </c>
      <c r="E148" s="314">
        <f t="shared" si="6"/>
        <v>49200</v>
      </c>
    </row>
    <row r="149" spans="1:12" x14ac:dyDescent="0.3">
      <c r="A149" s="292" t="s">
        <v>828</v>
      </c>
      <c r="B149" s="293" t="s">
        <v>692</v>
      </c>
      <c r="C149" s="293">
        <v>400</v>
      </c>
      <c r="D149" s="293">
        <v>277.5</v>
      </c>
      <c r="E149" s="314">
        <f t="shared" si="6"/>
        <v>111000</v>
      </c>
    </row>
    <row r="150" spans="1:12" x14ac:dyDescent="0.3">
      <c r="A150" s="292" t="s">
        <v>704</v>
      </c>
      <c r="B150" s="293" t="s">
        <v>642</v>
      </c>
      <c r="C150" s="293">
        <v>700</v>
      </c>
      <c r="D150" s="293">
        <v>0.98</v>
      </c>
      <c r="E150" s="314">
        <f t="shared" si="6"/>
        <v>686</v>
      </c>
    </row>
    <row r="151" spans="1:12" ht="28.2" customHeight="1" x14ac:dyDescent="0.3">
      <c r="A151" s="292" t="s">
        <v>705</v>
      </c>
      <c r="B151" s="293" t="s">
        <v>642</v>
      </c>
      <c r="C151" s="293">
        <v>700</v>
      </c>
      <c r="D151" s="293">
        <v>0.57999999999999996</v>
      </c>
      <c r="E151" s="314">
        <f t="shared" si="6"/>
        <v>406</v>
      </c>
    </row>
    <row r="152" spans="1:12" x14ac:dyDescent="0.3">
      <c r="A152" s="292" t="s">
        <v>706</v>
      </c>
      <c r="B152" s="293" t="s">
        <v>642</v>
      </c>
      <c r="C152" s="293">
        <v>700</v>
      </c>
      <c r="D152" s="293">
        <v>0.48</v>
      </c>
      <c r="E152" s="314">
        <f t="shared" si="6"/>
        <v>336</v>
      </c>
    </row>
    <row r="153" spans="1:12" x14ac:dyDescent="0.3">
      <c r="A153" s="292" t="s">
        <v>707</v>
      </c>
      <c r="B153" s="293" t="s">
        <v>642</v>
      </c>
      <c r="C153" s="293">
        <v>300</v>
      </c>
      <c r="D153" s="293">
        <v>0.52</v>
      </c>
      <c r="E153" s="314">
        <f t="shared" si="6"/>
        <v>156</v>
      </c>
    </row>
    <row r="154" spans="1:12" x14ac:dyDescent="0.3">
      <c r="A154" s="292" t="s">
        <v>708</v>
      </c>
      <c r="B154" s="293" t="s">
        <v>642</v>
      </c>
      <c r="C154" s="293">
        <v>500</v>
      </c>
      <c r="D154" s="293">
        <v>0.55000000000000004</v>
      </c>
      <c r="E154" s="314">
        <f t="shared" si="6"/>
        <v>275</v>
      </c>
    </row>
    <row r="155" spans="1:12" s="288" customFormat="1" ht="15.6" x14ac:dyDescent="0.3">
      <c r="A155" s="292" t="s">
        <v>830</v>
      </c>
      <c r="B155" s="293" t="s">
        <v>689</v>
      </c>
      <c r="C155" s="293">
        <v>30</v>
      </c>
      <c r="D155" s="293">
        <v>631.25</v>
      </c>
      <c r="E155" s="314">
        <f t="shared" si="6"/>
        <v>18937.5</v>
      </c>
    </row>
    <row r="156" spans="1:12" x14ac:dyDescent="0.3">
      <c r="A156" s="292" t="s">
        <v>709</v>
      </c>
      <c r="B156" s="293" t="s">
        <v>692</v>
      </c>
      <c r="C156" s="293">
        <v>100</v>
      </c>
      <c r="D156" s="293">
        <v>8</v>
      </c>
      <c r="E156" s="314">
        <f t="shared" si="6"/>
        <v>800</v>
      </c>
      <c r="F156" s="316"/>
      <c r="G156" s="316"/>
      <c r="H156" s="316"/>
      <c r="I156" s="316"/>
      <c r="J156" s="316"/>
      <c r="K156" s="316"/>
      <c r="L156" s="316"/>
    </row>
    <row r="157" spans="1:12" x14ac:dyDescent="0.3">
      <c r="A157" s="292" t="s">
        <v>710</v>
      </c>
      <c r="B157" s="293" t="s">
        <v>692</v>
      </c>
      <c r="C157" s="293">
        <v>50</v>
      </c>
      <c r="D157" s="293">
        <v>29.48</v>
      </c>
      <c r="E157" s="314">
        <f t="shared" si="6"/>
        <v>1474</v>
      </c>
    </row>
    <row r="158" spans="1:12" x14ac:dyDescent="0.3">
      <c r="A158" s="292" t="s">
        <v>711</v>
      </c>
      <c r="B158" s="293" t="s">
        <v>692</v>
      </c>
      <c r="C158" s="293">
        <v>200</v>
      </c>
      <c r="D158" s="293">
        <v>22.49</v>
      </c>
      <c r="E158" s="314">
        <f t="shared" si="6"/>
        <v>4498</v>
      </c>
    </row>
    <row r="159" spans="1:12" x14ac:dyDescent="0.3">
      <c r="A159" s="292" t="s">
        <v>850</v>
      </c>
      <c r="B159" s="293" t="s">
        <v>642</v>
      </c>
      <c r="C159" s="293">
        <v>1</v>
      </c>
      <c r="D159" s="293">
        <v>100000</v>
      </c>
      <c r="E159" s="293">
        <f t="shared" si="6"/>
        <v>100000</v>
      </c>
      <c r="F159" s="317"/>
    </row>
    <row r="160" spans="1:12" x14ac:dyDescent="0.3">
      <c r="A160" s="54"/>
      <c r="B160" s="54" t="s">
        <v>6</v>
      </c>
      <c r="C160" s="54" t="s">
        <v>6</v>
      </c>
      <c r="D160" s="55" t="s">
        <v>6</v>
      </c>
      <c r="E160" s="55">
        <f>SUM(E135:E159)</f>
        <v>498154.5</v>
      </c>
    </row>
    <row r="161" spans="1:9" x14ac:dyDescent="0.3">
      <c r="A161" s="52"/>
      <c r="B161" s="52"/>
      <c r="C161" s="52"/>
      <c r="D161" s="53"/>
      <c r="E161" s="53"/>
    </row>
    <row r="162" spans="1:9" x14ac:dyDescent="0.3">
      <c r="A162" s="470" t="s">
        <v>112</v>
      </c>
      <c r="B162" s="470"/>
      <c r="C162" s="470"/>
      <c r="D162" s="470"/>
      <c r="E162" s="470"/>
    </row>
    <row r="163" spans="1:9" x14ac:dyDescent="0.3">
      <c r="A163" s="370" t="s">
        <v>330</v>
      </c>
      <c r="B163" s="370"/>
      <c r="C163" s="370"/>
      <c r="D163" s="370"/>
      <c r="E163" s="370"/>
      <c r="F163" s="375"/>
      <c r="G163" s="375"/>
      <c r="H163" s="375"/>
    </row>
    <row r="164" spans="1:9" ht="79.2" x14ac:dyDescent="0.3">
      <c r="A164" s="289" t="s">
        <v>295</v>
      </c>
      <c r="B164" s="289" t="s">
        <v>296</v>
      </c>
      <c r="C164" s="289" t="s">
        <v>331</v>
      </c>
      <c r="D164" s="289" t="s">
        <v>309</v>
      </c>
      <c r="E164" s="289" t="s">
        <v>332</v>
      </c>
      <c r="F164" s="378" t="s">
        <v>844</v>
      </c>
      <c r="G164" s="378" t="s">
        <v>278</v>
      </c>
      <c r="H164" s="46" t="s">
        <v>845</v>
      </c>
      <c r="I164" s="376"/>
    </row>
    <row r="165" spans="1:9" x14ac:dyDescent="0.3">
      <c r="A165" s="315" t="s">
        <v>712</v>
      </c>
      <c r="B165" s="315"/>
      <c r="C165" s="315"/>
      <c r="D165" s="315"/>
      <c r="E165" s="315"/>
      <c r="F165" s="68"/>
      <c r="G165" s="68"/>
      <c r="H165" s="380"/>
    </row>
    <row r="166" spans="1:9" x14ac:dyDescent="0.3">
      <c r="A166" s="292" t="s">
        <v>713</v>
      </c>
      <c r="B166" s="293" t="s">
        <v>642</v>
      </c>
      <c r="C166" s="293">
        <v>2</v>
      </c>
      <c r="D166" s="293">
        <f t="shared" ref="D166:D172" si="7">60*C166</f>
        <v>120</v>
      </c>
      <c r="E166" s="293"/>
      <c r="F166" s="382">
        <v>60</v>
      </c>
      <c r="G166" s="382">
        <v>1050</v>
      </c>
      <c r="H166" s="381">
        <f t="shared" ref="H166:H181" si="8">F166*G166</f>
        <v>63000</v>
      </c>
    </row>
    <row r="167" spans="1:9" x14ac:dyDescent="0.3">
      <c r="A167" s="292" t="s">
        <v>714</v>
      </c>
      <c r="B167" s="293" t="s">
        <v>642</v>
      </c>
      <c r="C167" s="293">
        <v>2</v>
      </c>
      <c r="D167" s="293">
        <f t="shared" si="7"/>
        <v>120</v>
      </c>
      <c r="E167" s="293"/>
      <c r="F167" s="382">
        <v>60</v>
      </c>
      <c r="G167" s="382">
        <v>820</v>
      </c>
      <c r="H167" s="381">
        <f t="shared" si="8"/>
        <v>49200</v>
      </c>
    </row>
    <row r="168" spans="1:9" x14ac:dyDescent="0.3">
      <c r="A168" s="292" t="s">
        <v>715</v>
      </c>
      <c r="B168" s="293" t="s">
        <v>642</v>
      </c>
      <c r="C168" s="293">
        <v>1</v>
      </c>
      <c r="D168" s="293">
        <f t="shared" si="7"/>
        <v>60</v>
      </c>
      <c r="E168" s="293"/>
      <c r="F168" s="382">
        <v>30</v>
      </c>
      <c r="G168" s="382">
        <v>570</v>
      </c>
      <c r="H168" s="381">
        <f t="shared" si="8"/>
        <v>17100</v>
      </c>
    </row>
    <row r="169" spans="1:9" x14ac:dyDescent="0.3">
      <c r="A169" s="292" t="s">
        <v>304</v>
      </c>
      <c r="B169" s="293" t="s">
        <v>642</v>
      </c>
      <c r="C169" s="293">
        <v>1</v>
      </c>
      <c r="D169" s="293">
        <f t="shared" si="7"/>
        <v>60</v>
      </c>
      <c r="E169" s="293"/>
      <c r="F169" s="383">
        <v>30</v>
      </c>
      <c r="G169" s="383">
        <v>1150</v>
      </c>
      <c r="H169" s="381">
        <f t="shared" si="8"/>
        <v>34500</v>
      </c>
    </row>
    <row r="170" spans="1:9" x14ac:dyDescent="0.3">
      <c r="A170" s="292" t="s">
        <v>716</v>
      </c>
      <c r="B170" s="293" t="s">
        <v>642</v>
      </c>
      <c r="C170" s="293">
        <v>3</v>
      </c>
      <c r="D170" s="293">
        <f t="shared" si="7"/>
        <v>180</v>
      </c>
      <c r="E170" s="293"/>
      <c r="F170" s="382">
        <v>90</v>
      </c>
      <c r="G170" s="382">
        <v>250</v>
      </c>
      <c r="H170" s="381">
        <f t="shared" si="8"/>
        <v>22500</v>
      </c>
    </row>
    <row r="171" spans="1:9" x14ac:dyDescent="0.3">
      <c r="A171" s="292" t="s">
        <v>717</v>
      </c>
      <c r="B171" s="293" t="s">
        <v>642</v>
      </c>
      <c r="C171" s="293">
        <v>2</v>
      </c>
      <c r="D171" s="293">
        <f t="shared" si="7"/>
        <v>120</v>
      </c>
      <c r="E171" s="293"/>
      <c r="F171" s="382">
        <v>60</v>
      </c>
      <c r="G171" s="382">
        <v>300</v>
      </c>
      <c r="H171" s="381">
        <f t="shared" si="8"/>
        <v>18000</v>
      </c>
    </row>
    <row r="172" spans="1:9" x14ac:dyDescent="0.3">
      <c r="A172" s="292" t="s">
        <v>718</v>
      </c>
      <c r="B172" s="293" t="s">
        <v>642</v>
      </c>
      <c r="C172" s="293">
        <v>3</v>
      </c>
      <c r="D172" s="293">
        <f t="shared" si="7"/>
        <v>180</v>
      </c>
      <c r="E172" s="293"/>
      <c r="F172" s="382">
        <v>90</v>
      </c>
      <c r="G172" s="382">
        <v>460</v>
      </c>
      <c r="H172" s="381">
        <f t="shared" si="8"/>
        <v>41400</v>
      </c>
    </row>
    <row r="173" spans="1:9" ht="17.25" customHeight="1" x14ac:dyDescent="0.3">
      <c r="A173" s="315" t="s">
        <v>719</v>
      </c>
      <c r="B173" s="315"/>
      <c r="C173" s="315"/>
      <c r="D173" s="315"/>
      <c r="E173" s="315"/>
      <c r="F173" s="382"/>
      <c r="G173" s="383"/>
      <c r="H173" s="381"/>
    </row>
    <row r="174" spans="1:9" ht="17.25" customHeight="1" x14ac:dyDescent="0.3">
      <c r="A174" s="292" t="s">
        <v>720</v>
      </c>
      <c r="B174" s="293" t="s">
        <v>642</v>
      </c>
      <c r="C174" s="293">
        <v>2</v>
      </c>
      <c r="D174" s="293">
        <f t="shared" ref="D174:D181" si="9">30*C174</f>
        <v>60</v>
      </c>
      <c r="E174" s="293"/>
      <c r="F174" s="382">
        <v>30</v>
      </c>
      <c r="G174" s="382">
        <v>1500</v>
      </c>
      <c r="H174" s="381">
        <f t="shared" si="8"/>
        <v>45000</v>
      </c>
    </row>
    <row r="175" spans="1:9" ht="17.25" customHeight="1" x14ac:dyDescent="0.3">
      <c r="A175" s="292" t="s">
        <v>721</v>
      </c>
      <c r="B175" s="293" t="s">
        <v>642</v>
      </c>
      <c r="C175" s="293">
        <v>2</v>
      </c>
      <c r="D175" s="293">
        <f t="shared" si="9"/>
        <v>60</v>
      </c>
      <c r="E175" s="293"/>
      <c r="F175" s="382">
        <v>30</v>
      </c>
      <c r="G175" s="382">
        <v>1000</v>
      </c>
      <c r="H175" s="381">
        <f t="shared" si="8"/>
        <v>30000</v>
      </c>
    </row>
    <row r="176" spans="1:9" ht="17.25" customHeight="1" x14ac:dyDescent="0.3">
      <c r="A176" s="292" t="s">
        <v>722</v>
      </c>
      <c r="B176" s="293" t="s">
        <v>642</v>
      </c>
      <c r="C176" s="293">
        <v>1</v>
      </c>
      <c r="D176" s="293">
        <f t="shared" si="9"/>
        <v>30</v>
      </c>
      <c r="E176" s="293"/>
      <c r="F176" s="382">
        <v>15</v>
      </c>
      <c r="G176" s="382">
        <v>1500</v>
      </c>
      <c r="H176" s="381">
        <f t="shared" si="8"/>
        <v>22500</v>
      </c>
    </row>
    <row r="177" spans="1:10" s="299" customFormat="1" ht="38.4" customHeight="1" x14ac:dyDescent="0.3">
      <c r="A177" s="292" t="s">
        <v>723</v>
      </c>
      <c r="B177" s="293" t="s">
        <v>642</v>
      </c>
      <c r="C177" s="293">
        <v>1</v>
      </c>
      <c r="D177" s="293">
        <f t="shared" si="9"/>
        <v>30</v>
      </c>
      <c r="E177" s="293"/>
      <c r="F177" s="382">
        <v>15</v>
      </c>
      <c r="G177" s="382">
        <v>1500</v>
      </c>
      <c r="H177" s="381">
        <f t="shared" si="8"/>
        <v>22500</v>
      </c>
      <c r="J177" s="377"/>
    </row>
    <row r="178" spans="1:10" s="288" customFormat="1" x14ac:dyDescent="0.3">
      <c r="A178" s="292" t="s">
        <v>724</v>
      </c>
      <c r="B178" s="293" t="s">
        <v>725</v>
      </c>
      <c r="C178" s="293">
        <v>1</v>
      </c>
      <c r="D178" s="293">
        <f t="shared" si="9"/>
        <v>30</v>
      </c>
      <c r="E178" s="293"/>
      <c r="F178" s="382">
        <v>15</v>
      </c>
      <c r="G178" s="382">
        <v>700</v>
      </c>
      <c r="H178" s="381">
        <f t="shared" si="8"/>
        <v>10500</v>
      </c>
    </row>
    <row r="179" spans="1:10" s="288" customFormat="1" x14ac:dyDescent="0.3">
      <c r="A179" s="292" t="s">
        <v>726</v>
      </c>
      <c r="B179" s="293" t="s">
        <v>725</v>
      </c>
      <c r="C179" s="293">
        <v>1</v>
      </c>
      <c r="D179" s="293">
        <f t="shared" si="9"/>
        <v>30</v>
      </c>
      <c r="E179" s="293"/>
      <c r="F179" s="382">
        <v>15</v>
      </c>
      <c r="G179" s="382">
        <v>700</v>
      </c>
      <c r="H179" s="381">
        <f t="shared" si="8"/>
        <v>10500</v>
      </c>
    </row>
    <row r="180" spans="1:10" s="288" customFormat="1" x14ac:dyDescent="0.3">
      <c r="A180" s="292" t="s">
        <v>727</v>
      </c>
      <c r="B180" s="293" t="s">
        <v>642</v>
      </c>
      <c r="C180" s="293">
        <v>1</v>
      </c>
      <c r="D180" s="293">
        <f t="shared" si="9"/>
        <v>30</v>
      </c>
      <c r="E180" s="293"/>
      <c r="F180" s="382">
        <v>15</v>
      </c>
      <c r="G180" s="382">
        <v>1500</v>
      </c>
      <c r="H180" s="381">
        <f t="shared" si="8"/>
        <v>22500</v>
      </c>
    </row>
    <row r="181" spans="1:10" s="288" customFormat="1" x14ac:dyDescent="0.3">
      <c r="A181" s="292" t="s">
        <v>728</v>
      </c>
      <c r="B181" s="293" t="s">
        <v>642</v>
      </c>
      <c r="C181" s="293">
        <v>1</v>
      </c>
      <c r="D181" s="293">
        <f t="shared" si="9"/>
        <v>30</v>
      </c>
      <c r="E181" s="293"/>
      <c r="F181" s="382">
        <v>15</v>
      </c>
      <c r="G181" s="382">
        <v>1500</v>
      </c>
      <c r="H181" s="381">
        <f t="shared" si="8"/>
        <v>22500</v>
      </c>
    </row>
    <row r="182" spans="1:10" s="288" customFormat="1" x14ac:dyDescent="0.25">
      <c r="A182" s="54"/>
      <c r="B182" s="54"/>
      <c r="C182" s="54"/>
      <c r="D182" s="55"/>
      <c r="E182" s="55"/>
      <c r="F182" s="379"/>
      <c r="G182" s="379"/>
      <c r="H182" s="384">
        <f>H166+H167+H168+H169+H170+H171+H172+H174+H175+H176+H177+H178+H179+H180+H181</f>
        <v>431700</v>
      </c>
    </row>
    <row r="183" spans="1:10" s="288" customFormat="1" x14ac:dyDescent="0.25">
      <c r="A183" s="52"/>
      <c r="B183" s="52"/>
      <c r="C183" s="52"/>
      <c r="D183" s="53"/>
      <c r="E183" s="53"/>
    </row>
    <row r="184" spans="1:10" s="288" customFormat="1" x14ac:dyDescent="0.25">
      <c r="A184" s="470" t="s">
        <v>112</v>
      </c>
      <c r="B184" s="470"/>
      <c r="C184" s="470"/>
      <c r="D184" s="470"/>
      <c r="E184" s="470"/>
    </row>
    <row r="185" spans="1:10" s="288" customFormat="1" x14ac:dyDescent="0.25">
      <c r="A185" s="483" t="s">
        <v>333</v>
      </c>
      <c r="B185" s="483"/>
      <c r="C185" s="483"/>
      <c r="D185" s="483"/>
      <c r="E185" s="483"/>
    </row>
    <row r="186" spans="1:10" s="288" customFormat="1" ht="26.4" x14ac:dyDescent="0.25">
      <c r="A186" s="289" t="s">
        <v>114</v>
      </c>
      <c r="B186" s="289" t="s">
        <v>7</v>
      </c>
      <c r="C186" s="289" t="s">
        <v>0</v>
      </c>
      <c r="D186" s="289" t="s">
        <v>1</v>
      </c>
      <c r="E186" s="289" t="s">
        <v>4</v>
      </c>
    </row>
    <row r="187" spans="1:10" s="288" customFormat="1" ht="26.4" x14ac:dyDescent="0.25">
      <c r="A187" s="318" t="s">
        <v>729</v>
      </c>
      <c r="B187" s="289"/>
      <c r="C187" s="289"/>
      <c r="D187" s="300"/>
      <c r="E187" s="300">
        <v>194139.64</v>
      </c>
    </row>
    <row r="188" spans="1:10" s="288" customFormat="1" ht="13.2" x14ac:dyDescent="0.25">
      <c r="A188" s="318"/>
      <c r="B188" s="289"/>
      <c r="C188" s="289"/>
      <c r="D188" s="300"/>
      <c r="E188" s="300"/>
    </row>
    <row r="189" spans="1:10" s="288" customFormat="1" ht="13.2" x14ac:dyDescent="0.25">
      <c r="A189" s="318" t="s">
        <v>730</v>
      </c>
      <c r="B189" s="289"/>
      <c r="C189" s="289"/>
      <c r="D189" s="300"/>
      <c r="E189" s="300">
        <v>75000</v>
      </c>
    </row>
    <row r="190" spans="1:10" s="288" customFormat="1" ht="13.2" x14ac:dyDescent="0.25">
      <c r="A190" s="318"/>
      <c r="B190" s="289"/>
      <c r="C190" s="289"/>
      <c r="D190" s="300"/>
      <c r="E190" s="300"/>
    </row>
    <row r="191" spans="1:10" s="288" customFormat="1" ht="13.2" x14ac:dyDescent="0.25">
      <c r="A191" s="318" t="s">
        <v>731</v>
      </c>
      <c r="B191" s="289"/>
      <c r="C191" s="289"/>
      <c r="D191" s="300"/>
      <c r="E191" s="300">
        <v>80000</v>
      </c>
    </row>
    <row r="192" spans="1:10" s="288" customFormat="1" ht="13.2" x14ac:dyDescent="0.25">
      <c r="A192" s="318"/>
      <c r="B192" s="289"/>
      <c r="C192" s="289"/>
      <c r="D192" s="300"/>
      <c r="E192" s="300"/>
    </row>
    <row r="193" spans="1:5" s="288" customFormat="1" ht="13.2" x14ac:dyDescent="0.25">
      <c r="A193" s="318" t="s">
        <v>732</v>
      </c>
      <c r="B193" s="289"/>
      <c r="C193" s="289"/>
      <c r="D193" s="300"/>
      <c r="E193" s="300">
        <v>50000</v>
      </c>
    </row>
    <row r="194" spans="1:5" s="288" customFormat="1" ht="13.2" x14ac:dyDescent="0.25">
      <c r="A194" s="318"/>
      <c r="B194" s="289"/>
      <c r="C194" s="289"/>
      <c r="D194" s="300"/>
      <c r="E194" s="300"/>
    </row>
    <row r="195" spans="1:5" s="288" customFormat="1" ht="13.2" x14ac:dyDescent="0.25">
      <c r="A195" s="318" t="s">
        <v>733</v>
      </c>
      <c r="B195" s="289"/>
      <c r="C195" s="289"/>
      <c r="D195" s="300"/>
      <c r="E195" s="300">
        <v>50000</v>
      </c>
    </row>
    <row r="196" spans="1:5" s="288" customFormat="1" ht="13.2" x14ac:dyDescent="0.25">
      <c r="A196" s="318"/>
      <c r="B196" s="289"/>
      <c r="C196" s="289"/>
      <c r="D196" s="300"/>
      <c r="E196" s="300"/>
    </row>
    <row r="197" spans="1:5" s="288" customFormat="1" ht="13.2" x14ac:dyDescent="0.25">
      <c r="A197" s="318" t="s">
        <v>734</v>
      </c>
      <c r="B197" s="289"/>
      <c r="C197" s="289"/>
      <c r="D197" s="300"/>
      <c r="E197" s="300">
        <v>50000</v>
      </c>
    </row>
    <row r="198" spans="1:5" s="288" customFormat="1" ht="13.2" x14ac:dyDescent="0.25">
      <c r="A198" s="318"/>
      <c r="B198" s="289"/>
      <c r="C198" s="289"/>
      <c r="D198" s="300"/>
      <c r="E198" s="300"/>
    </row>
    <row r="199" spans="1:5" s="288" customFormat="1" ht="26.4" x14ac:dyDescent="0.25">
      <c r="A199" s="318" t="s">
        <v>735</v>
      </c>
      <c r="B199" s="289"/>
      <c r="C199" s="289"/>
      <c r="D199" s="300"/>
      <c r="E199" s="300">
        <v>7000</v>
      </c>
    </row>
    <row r="200" spans="1:5" s="288" customFormat="1" ht="13.2" x14ac:dyDescent="0.25">
      <c r="A200" s="318"/>
      <c r="B200" s="289"/>
      <c r="C200" s="289"/>
      <c r="D200" s="300"/>
      <c r="E200" s="300"/>
    </row>
    <row r="201" spans="1:5" s="288" customFormat="1" ht="13.2" x14ac:dyDescent="0.25">
      <c r="A201" s="318" t="s">
        <v>736</v>
      </c>
      <c r="B201" s="289"/>
      <c r="C201" s="289"/>
      <c r="D201" s="300"/>
      <c r="E201" s="300">
        <v>150000</v>
      </c>
    </row>
    <row r="202" spans="1:5" s="288" customFormat="1" ht="13.2" x14ac:dyDescent="0.25">
      <c r="A202" s="318"/>
      <c r="B202" s="289"/>
      <c r="C202" s="289"/>
      <c r="D202" s="300"/>
      <c r="E202" s="300"/>
    </row>
    <row r="203" spans="1:5" s="288" customFormat="1" ht="26.4" x14ac:dyDescent="0.25">
      <c r="A203" s="318" t="s">
        <v>737</v>
      </c>
      <c r="B203" s="289"/>
      <c r="C203" s="289"/>
      <c r="D203" s="300"/>
      <c r="E203" s="300">
        <f>SUM(E204:E215)</f>
        <v>117415</v>
      </c>
    </row>
    <row r="204" spans="1:5" s="288" customFormat="1" ht="13.2" x14ac:dyDescent="0.25">
      <c r="A204" s="319" t="s">
        <v>738</v>
      </c>
      <c r="B204" s="289" t="s">
        <v>642</v>
      </c>
      <c r="C204" s="320">
        <v>750</v>
      </c>
      <c r="D204" s="320">
        <v>20</v>
      </c>
      <c r="E204" s="320">
        <f t="shared" ref="E204:E215" si="10">C204*D204</f>
        <v>15000</v>
      </c>
    </row>
    <row r="205" spans="1:5" s="288" customFormat="1" ht="13.2" x14ac:dyDescent="0.25">
      <c r="A205" s="319" t="s">
        <v>739</v>
      </c>
      <c r="B205" s="289" t="s">
        <v>642</v>
      </c>
      <c r="C205" s="320">
        <v>230</v>
      </c>
      <c r="D205" s="320">
        <v>70</v>
      </c>
      <c r="E205" s="320">
        <f t="shared" si="10"/>
        <v>16100</v>
      </c>
    </row>
    <row r="206" spans="1:5" s="288" customFormat="1" ht="13.2" x14ac:dyDescent="0.25">
      <c r="A206" s="319" t="s">
        <v>740</v>
      </c>
      <c r="B206" s="289" t="s">
        <v>642</v>
      </c>
      <c r="C206" s="320">
        <v>120</v>
      </c>
      <c r="D206" s="320">
        <v>50</v>
      </c>
      <c r="E206" s="320">
        <f t="shared" si="10"/>
        <v>6000</v>
      </c>
    </row>
    <row r="207" spans="1:5" s="288" customFormat="1" ht="13.2" x14ac:dyDescent="0.25">
      <c r="A207" s="319" t="s">
        <v>741</v>
      </c>
      <c r="B207" s="289" t="s">
        <v>642</v>
      </c>
      <c r="C207" s="320">
        <v>12</v>
      </c>
      <c r="D207" s="320">
        <v>70</v>
      </c>
      <c r="E207" s="320">
        <f t="shared" si="10"/>
        <v>840</v>
      </c>
    </row>
    <row r="208" spans="1:5" s="288" customFormat="1" ht="13.2" x14ac:dyDescent="0.25">
      <c r="A208" s="319" t="s">
        <v>742</v>
      </c>
      <c r="B208" s="289" t="s">
        <v>642</v>
      </c>
      <c r="C208" s="320">
        <v>15</v>
      </c>
      <c r="D208" s="320">
        <v>80</v>
      </c>
      <c r="E208" s="320">
        <f t="shared" si="10"/>
        <v>1200</v>
      </c>
    </row>
    <row r="209" spans="1:5" s="288" customFormat="1" ht="13.2" x14ac:dyDescent="0.25">
      <c r="A209" s="319" t="s">
        <v>743</v>
      </c>
      <c r="B209" s="289" t="s">
        <v>642</v>
      </c>
      <c r="C209" s="320">
        <v>750</v>
      </c>
      <c r="D209" s="320">
        <v>25</v>
      </c>
      <c r="E209" s="320">
        <f t="shared" si="10"/>
        <v>18750</v>
      </c>
    </row>
    <row r="210" spans="1:5" s="288" customFormat="1" ht="13.2" x14ac:dyDescent="0.25">
      <c r="A210" s="319" t="s">
        <v>744</v>
      </c>
      <c r="B210" s="289" t="s">
        <v>642</v>
      </c>
      <c r="C210" s="320">
        <v>25</v>
      </c>
      <c r="D210" s="320">
        <v>35</v>
      </c>
      <c r="E210" s="320">
        <f t="shared" si="10"/>
        <v>875</v>
      </c>
    </row>
    <row r="211" spans="1:5" s="288" customFormat="1" ht="13.2" x14ac:dyDescent="0.25">
      <c r="A211" s="319" t="s">
        <v>745</v>
      </c>
      <c r="B211" s="289" t="s">
        <v>642</v>
      </c>
      <c r="C211" s="320">
        <v>10</v>
      </c>
      <c r="D211" s="320">
        <v>120</v>
      </c>
      <c r="E211" s="320">
        <f t="shared" si="10"/>
        <v>1200</v>
      </c>
    </row>
    <row r="212" spans="1:5" s="288" customFormat="1" ht="13.2" x14ac:dyDescent="0.25">
      <c r="A212" s="319" t="s">
        <v>746</v>
      </c>
      <c r="B212" s="289" t="s">
        <v>642</v>
      </c>
      <c r="C212" s="320">
        <v>60</v>
      </c>
      <c r="D212" s="320">
        <v>40</v>
      </c>
      <c r="E212" s="320">
        <f t="shared" si="10"/>
        <v>2400</v>
      </c>
    </row>
    <row r="213" spans="1:5" s="288" customFormat="1" ht="13.2" x14ac:dyDescent="0.25">
      <c r="A213" s="319" t="s">
        <v>747</v>
      </c>
      <c r="B213" s="289" t="s">
        <v>642</v>
      </c>
      <c r="C213" s="320">
        <v>600</v>
      </c>
      <c r="D213" s="320">
        <v>30</v>
      </c>
      <c r="E213" s="320">
        <f t="shared" si="10"/>
        <v>18000</v>
      </c>
    </row>
    <row r="214" spans="1:5" s="288" customFormat="1" ht="13.2" x14ac:dyDescent="0.25">
      <c r="A214" s="319" t="s">
        <v>748</v>
      </c>
      <c r="B214" s="289" t="s">
        <v>642</v>
      </c>
      <c r="C214" s="320">
        <v>35</v>
      </c>
      <c r="D214" s="320">
        <v>30</v>
      </c>
      <c r="E214" s="320">
        <f t="shared" si="10"/>
        <v>1050</v>
      </c>
    </row>
    <row r="215" spans="1:5" ht="22.2" customHeight="1" x14ac:dyDescent="0.3">
      <c r="A215" s="319" t="s">
        <v>749</v>
      </c>
      <c r="B215" s="289" t="s">
        <v>642</v>
      </c>
      <c r="C215" s="320">
        <v>180</v>
      </c>
      <c r="D215" s="320">
        <v>200</v>
      </c>
      <c r="E215" s="320">
        <f t="shared" si="10"/>
        <v>36000</v>
      </c>
    </row>
    <row r="216" spans="1:5" x14ac:dyDescent="0.3">
      <c r="A216" s="318"/>
      <c r="B216" s="289"/>
      <c r="C216" s="289"/>
      <c r="D216" s="300"/>
      <c r="E216" s="300"/>
    </row>
    <row r="217" spans="1:5" x14ac:dyDescent="0.3">
      <c r="A217" s="318" t="s">
        <v>750</v>
      </c>
      <c r="B217" s="289"/>
      <c r="C217" s="289"/>
      <c r="D217" s="300"/>
      <c r="E217" s="300">
        <v>65000</v>
      </c>
    </row>
    <row r="218" spans="1:5" x14ac:dyDescent="0.3">
      <c r="A218" s="318"/>
      <c r="B218" s="289"/>
      <c r="C218" s="289"/>
      <c r="D218" s="300"/>
      <c r="E218" s="300"/>
    </row>
    <row r="219" spans="1:5" s="288" customFormat="1" ht="13.2" x14ac:dyDescent="0.25">
      <c r="A219" s="318" t="s">
        <v>751</v>
      </c>
      <c r="B219" s="289"/>
      <c r="C219" s="289"/>
      <c r="D219" s="300"/>
      <c r="E219" s="300">
        <v>70000</v>
      </c>
    </row>
    <row r="220" spans="1:5" x14ac:dyDescent="0.3">
      <c r="A220" s="318"/>
      <c r="B220" s="289"/>
      <c r="C220" s="289"/>
      <c r="D220" s="300"/>
      <c r="E220" s="300"/>
    </row>
    <row r="221" spans="1:5" x14ac:dyDescent="0.3">
      <c r="A221" s="318" t="s">
        <v>752</v>
      </c>
      <c r="B221" s="289"/>
      <c r="C221" s="289"/>
      <c r="D221" s="300"/>
      <c r="E221" s="300">
        <v>30000</v>
      </c>
    </row>
    <row r="222" spans="1:5" x14ac:dyDescent="0.3">
      <c r="A222" s="318"/>
      <c r="B222" s="289"/>
      <c r="C222" s="289"/>
      <c r="D222" s="300"/>
      <c r="E222" s="300"/>
    </row>
    <row r="223" spans="1:5" ht="26.4" x14ac:dyDescent="0.3">
      <c r="A223" s="318" t="s">
        <v>753</v>
      </c>
      <c r="B223" s="289"/>
      <c r="C223" s="289"/>
      <c r="D223" s="300"/>
      <c r="E223" s="300">
        <v>35000</v>
      </c>
    </row>
    <row r="224" spans="1:5" x14ac:dyDescent="0.3">
      <c r="A224" s="54" t="s">
        <v>86</v>
      </c>
      <c r="B224" s="54" t="s">
        <v>6</v>
      </c>
      <c r="C224" s="54" t="s">
        <v>6</v>
      </c>
      <c r="D224" s="55" t="s">
        <v>6</v>
      </c>
      <c r="E224" s="321">
        <f>E223+E221+E217+E203+E201+E199+E197+E193+E191+E189+E187</f>
        <v>853554.64</v>
      </c>
    </row>
    <row r="225" spans="1:5" x14ac:dyDescent="0.3">
      <c r="A225" s="52"/>
      <c r="B225" s="52"/>
      <c r="C225" s="52"/>
      <c r="D225" s="53"/>
      <c r="E225" s="53"/>
    </row>
    <row r="226" spans="1:5" x14ac:dyDescent="0.3">
      <c r="A226" s="470" t="s">
        <v>112</v>
      </c>
      <c r="B226" s="470"/>
      <c r="C226" s="470"/>
      <c r="D226" s="470"/>
      <c r="E226" s="470"/>
    </row>
    <row r="227" spans="1:5" x14ac:dyDescent="0.3">
      <c r="A227" s="483" t="s">
        <v>334</v>
      </c>
      <c r="B227" s="483"/>
      <c r="C227" s="483"/>
      <c r="D227" s="483"/>
      <c r="E227" s="483"/>
    </row>
    <row r="228" spans="1:5" ht="26.4" x14ac:dyDescent="0.3">
      <c r="A228" s="298" t="s">
        <v>114</v>
      </c>
      <c r="B228" s="289" t="s">
        <v>7</v>
      </c>
      <c r="C228" s="289" t="s">
        <v>0</v>
      </c>
      <c r="D228" s="289" t="s">
        <v>1</v>
      </c>
      <c r="E228" s="289" t="s">
        <v>4</v>
      </c>
    </row>
    <row r="229" spans="1:5" x14ac:dyDescent="0.3">
      <c r="A229" s="49"/>
      <c r="B229" s="49"/>
      <c r="C229" s="49"/>
      <c r="D229" s="51"/>
      <c r="E229" s="51">
        <f>C229*D229</f>
        <v>0</v>
      </c>
    </row>
    <row r="230" spans="1:5" x14ac:dyDescent="0.3">
      <c r="A230" s="54" t="s">
        <v>86</v>
      </c>
      <c r="B230" s="54" t="s">
        <v>6</v>
      </c>
      <c r="C230" s="54" t="s">
        <v>6</v>
      </c>
      <c r="D230" s="55" t="s">
        <v>6</v>
      </c>
      <c r="E230" s="55"/>
    </row>
    <row r="233" spans="1:5" x14ac:dyDescent="0.3">
      <c r="A233" s="486" t="s">
        <v>116</v>
      </c>
      <c r="B233" s="486"/>
      <c r="C233" s="486"/>
      <c r="D233" s="486"/>
      <c r="E233" s="486"/>
    </row>
    <row r="234" spans="1:5" ht="50.4" x14ac:dyDescent="0.3">
      <c r="A234" s="86" t="s">
        <v>114</v>
      </c>
      <c r="B234" s="86" t="s">
        <v>7</v>
      </c>
      <c r="C234" s="49" t="s">
        <v>0</v>
      </c>
      <c r="D234" s="49" t="s">
        <v>1</v>
      </c>
      <c r="E234" s="49" t="s">
        <v>4</v>
      </c>
    </row>
    <row r="235" spans="1:5" x14ac:dyDescent="0.3">
      <c r="A235" s="49"/>
      <c r="B235" s="49"/>
      <c r="C235" s="49"/>
      <c r="D235" s="51"/>
      <c r="E235" s="51">
        <f>C235*D235</f>
        <v>0</v>
      </c>
    </row>
    <row r="236" spans="1:5" x14ac:dyDescent="0.3">
      <c r="A236" s="127"/>
      <c r="B236" s="54" t="s">
        <v>6</v>
      </c>
      <c r="C236" s="54" t="s">
        <v>6</v>
      </c>
      <c r="D236" s="54" t="s">
        <v>6</v>
      </c>
      <c r="E236" s="55"/>
    </row>
    <row r="238" spans="1:5" x14ac:dyDescent="0.3">
      <c r="A238" s="486" t="s">
        <v>115</v>
      </c>
      <c r="B238" s="486"/>
      <c r="C238" s="486"/>
      <c r="D238" s="486"/>
      <c r="E238" s="486"/>
    </row>
    <row r="239" spans="1:5" ht="50.4" x14ac:dyDescent="0.3">
      <c r="A239" s="86" t="s">
        <v>114</v>
      </c>
      <c r="B239" s="86" t="s">
        <v>7</v>
      </c>
      <c r="C239" s="49" t="s">
        <v>0</v>
      </c>
      <c r="D239" s="49" t="s">
        <v>1</v>
      </c>
      <c r="E239" s="49" t="s">
        <v>4</v>
      </c>
    </row>
    <row r="240" spans="1:5" x14ac:dyDescent="0.3">
      <c r="A240" s="49"/>
      <c r="B240" s="49"/>
      <c r="C240" s="49"/>
      <c r="D240" s="51"/>
      <c r="E240" s="51">
        <f>C240*D240</f>
        <v>0</v>
      </c>
    </row>
    <row r="241" spans="1:5" x14ac:dyDescent="0.3">
      <c r="A241" s="127"/>
      <c r="B241" s="54" t="s">
        <v>6</v>
      </c>
      <c r="C241" s="54" t="s">
        <v>6</v>
      </c>
      <c r="D241" s="54" t="s">
        <v>6</v>
      </c>
      <c r="E241" s="55"/>
    </row>
    <row r="244" spans="1:5" x14ac:dyDescent="0.3">
      <c r="A244" s="46" t="s">
        <v>113</v>
      </c>
    </row>
  </sheetData>
  <mergeCells count="19">
    <mergeCell ref="A162:E162"/>
    <mergeCell ref="A233:E233"/>
    <mergeCell ref="A238:E238"/>
    <mergeCell ref="A185:E185"/>
    <mergeCell ref="A184:E184"/>
    <mergeCell ref="A227:E227"/>
    <mergeCell ref="A226:E226"/>
    <mergeCell ref="A111:E111"/>
    <mergeCell ref="A133:E133"/>
    <mergeCell ref="A132:E132"/>
    <mergeCell ref="A63:E63"/>
    <mergeCell ref="C1:E1"/>
    <mergeCell ref="A4:E4"/>
    <mergeCell ref="A9:E9"/>
    <mergeCell ref="A10:E10"/>
    <mergeCell ref="A26:E26"/>
    <mergeCell ref="A25:E25"/>
    <mergeCell ref="A62:E62"/>
    <mergeCell ref="A110:E11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1" zoomScale="85" zoomScaleNormal="85" workbookViewId="0">
      <selection activeCell="B59" sqref="B59"/>
    </sheetView>
  </sheetViews>
  <sheetFormatPr defaultRowHeight="15.6" x14ac:dyDescent="0.3"/>
  <cols>
    <col min="1" max="1" width="35.59765625" style="88" customWidth="1"/>
    <col min="2" max="2" width="45.69921875" style="87" customWidth="1"/>
    <col min="3" max="3" width="23.3984375" customWidth="1"/>
    <col min="4" max="4" width="16.5" customWidth="1"/>
  </cols>
  <sheetData>
    <row r="1" spans="1:4" x14ac:dyDescent="0.3">
      <c r="A1" t="s">
        <v>225</v>
      </c>
    </row>
    <row r="2" spans="1:4" x14ac:dyDescent="0.3">
      <c r="A2" t="s">
        <v>226</v>
      </c>
    </row>
    <row r="3" spans="1:4" x14ac:dyDescent="0.3">
      <c r="A3" t="s">
        <v>227</v>
      </c>
    </row>
    <row r="4" spans="1:4" x14ac:dyDescent="0.3">
      <c r="A4" t="s">
        <v>228</v>
      </c>
    </row>
    <row r="5" spans="1:4" x14ac:dyDescent="0.3">
      <c r="A5" t="s">
        <v>229</v>
      </c>
    </row>
    <row r="6" spans="1:4" x14ac:dyDescent="0.3">
      <c r="A6" t="s">
        <v>230</v>
      </c>
    </row>
    <row r="7" spans="1:4" x14ac:dyDescent="0.3">
      <c r="A7" t="s">
        <v>231</v>
      </c>
    </row>
    <row r="8" spans="1:4" x14ac:dyDescent="0.3">
      <c r="A8" t="s">
        <v>232</v>
      </c>
    </row>
    <row r="9" spans="1:4" x14ac:dyDescent="0.3">
      <c r="A9"/>
    </row>
    <row r="10" spans="1:4" ht="38.4" customHeight="1" x14ac:dyDescent="0.3">
      <c r="A10" s="90" t="s">
        <v>233</v>
      </c>
      <c r="B10" s="91" t="s">
        <v>234</v>
      </c>
      <c r="C10" s="91" t="s">
        <v>279</v>
      </c>
      <c r="D10" s="91" t="s">
        <v>280</v>
      </c>
    </row>
    <row r="11" spans="1:4" ht="18.600000000000001" customHeight="1" x14ac:dyDescent="0.3">
      <c r="A11" s="83"/>
      <c r="B11" s="89" t="s">
        <v>235</v>
      </c>
      <c r="C11" s="81"/>
      <c r="D11" s="81"/>
    </row>
    <row r="12" spans="1:4" x14ac:dyDescent="0.3">
      <c r="A12" s="83" t="s">
        <v>236</v>
      </c>
      <c r="B12" s="89">
        <v>150</v>
      </c>
      <c r="C12" s="113">
        <v>56</v>
      </c>
      <c r="D12" s="113">
        <f>B12/1000*C12</f>
        <v>8.4</v>
      </c>
    </row>
    <row r="13" spans="1:4" x14ac:dyDescent="0.3">
      <c r="A13" s="83" t="s">
        <v>237</v>
      </c>
      <c r="B13" s="89">
        <v>150</v>
      </c>
      <c r="C13" s="113">
        <v>60</v>
      </c>
      <c r="D13" s="113">
        <f t="shared" ref="D13:D53" si="0">B13/1000*C13</f>
        <v>9</v>
      </c>
    </row>
    <row r="14" spans="1:4" x14ac:dyDescent="0.3">
      <c r="A14" s="83" t="s">
        <v>238</v>
      </c>
      <c r="B14" s="89">
        <v>10</v>
      </c>
      <c r="C14" s="113">
        <v>35</v>
      </c>
      <c r="D14" s="113">
        <f t="shared" si="0"/>
        <v>0.35000000000000003</v>
      </c>
    </row>
    <row r="15" spans="1:4" x14ac:dyDescent="0.3">
      <c r="A15" s="83" t="s">
        <v>239</v>
      </c>
      <c r="B15" s="89">
        <v>5</v>
      </c>
      <c r="C15" s="113">
        <v>150</v>
      </c>
      <c r="D15" s="113">
        <f t="shared" si="0"/>
        <v>0.75</v>
      </c>
    </row>
    <row r="16" spans="1:4" x14ac:dyDescent="0.3">
      <c r="A16" s="83" t="s">
        <v>240</v>
      </c>
      <c r="B16" s="89">
        <v>20</v>
      </c>
      <c r="C16" s="113">
        <v>50</v>
      </c>
      <c r="D16" s="113">
        <f t="shared" si="0"/>
        <v>1</v>
      </c>
    </row>
    <row r="17" spans="1:4" ht="46.8" x14ac:dyDescent="0.3">
      <c r="A17" s="83" t="s">
        <v>241</v>
      </c>
      <c r="B17" s="89">
        <v>80</v>
      </c>
      <c r="C17" s="113">
        <v>56.65</v>
      </c>
      <c r="D17" s="113">
        <f t="shared" si="0"/>
        <v>4.532</v>
      </c>
    </row>
    <row r="18" spans="1:4" x14ac:dyDescent="0.3">
      <c r="A18" s="83" t="s">
        <v>242</v>
      </c>
      <c r="B18" s="89">
        <v>300</v>
      </c>
      <c r="C18" s="113">
        <v>25</v>
      </c>
      <c r="D18" s="113">
        <f t="shared" si="0"/>
        <v>7.5</v>
      </c>
    </row>
    <row r="19" spans="1:4" x14ac:dyDescent="0.3">
      <c r="A19" s="83" t="s">
        <v>243</v>
      </c>
      <c r="B19" s="89">
        <v>366.7</v>
      </c>
      <c r="C19" s="113">
        <v>37.56</v>
      </c>
      <c r="D19" s="113">
        <f t="shared" si="0"/>
        <v>13.773251999999999</v>
      </c>
    </row>
    <row r="20" spans="1:4" x14ac:dyDescent="0.3">
      <c r="A20" s="83" t="s">
        <v>244</v>
      </c>
      <c r="B20" s="89">
        <v>65</v>
      </c>
      <c r="C20" s="113">
        <v>35</v>
      </c>
      <c r="D20" s="113">
        <f t="shared" si="0"/>
        <v>2.2749999999999999</v>
      </c>
    </row>
    <row r="21" spans="1:4" x14ac:dyDescent="0.3">
      <c r="A21" s="83" t="s">
        <v>245</v>
      </c>
      <c r="B21" s="89">
        <v>70</v>
      </c>
      <c r="C21" s="113">
        <v>30</v>
      </c>
      <c r="D21" s="113">
        <f t="shared" si="0"/>
        <v>2.1</v>
      </c>
    </row>
    <row r="22" spans="1:4" x14ac:dyDescent="0.3">
      <c r="A22" s="83" t="s">
        <v>246</v>
      </c>
      <c r="B22" s="89">
        <v>187.5</v>
      </c>
      <c r="C22" s="113">
        <v>30</v>
      </c>
      <c r="D22" s="113">
        <f t="shared" si="0"/>
        <v>5.625</v>
      </c>
    </row>
    <row r="23" spans="1:4" x14ac:dyDescent="0.3">
      <c r="A23" s="83" t="s">
        <v>247</v>
      </c>
      <c r="B23" s="89">
        <v>24</v>
      </c>
      <c r="C23" s="113">
        <v>40</v>
      </c>
      <c r="D23" s="113">
        <f t="shared" si="0"/>
        <v>0.96</v>
      </c>
    </row>
    <row r="24" spans="1:4" x14ac:dyDescent="0.3">
      <c r="A24" s="83" t="s">
        <v>248</v>
      </c>
      <c r="B24" s="89">
        <v>15.2</v>
      </c>
      <c r="C24" s="113">
        <v>160</v>
      </c>
      <c r="D24" s="113">
        <f t="shared" si="0"/>
        <v>2.4319999999999999</v>
      </c>
    </row>
    <row r="25" spans="1:4" ht="62.4" x14ac:dyDescent="0.3">
      <c r="A25" s="83" t="s">
        <v>249</v>
      </c>
      <c r="B25" s="89">
        <v>62.5</v>
      </c>
      <c r="C25" s="113">
        <v>188.02</v>
      </c>
      <c r="D25" s="113">
        <f t="shared" si="0"/>
        <v>11.751250000000001</v>
      </c>
    </row>
    <row r="26" spans="1:4" ht="31.2" x14ac:dyDescent="0.3">
      <c r="A26" s="83" t="s">
        <v>250</v>
      </c>
      <c r="B26" s="89">
        <v>18.8</v>
      </c>
      <c r="C26" s="113">
        <v>140</v>
      </c>
      <c r="D26" s="113">
        <f t="shared" si="0"/>
        <v>2.6320000000000001</v>
      </c>
    </row>
    <row r="27" spans="1:4" x14ac:dyDescent="0.3">
      <c r="A27" s="83" t="s">
        <v>251</v>
      </c>
      <c r="B27" s="89">
        <v>20</v>
      </c>
      <c r="C27" s="113">
        <v>231.25</v>
      </c>
      <c r="D27" s="113">
        <f t="shared" si="0"/>
        <v>4.625</v>
      </c>
    </row>
    <row r="28" spans="1:4" ht="31.2" x14ac:dyDescent="0.3">
      <c r="A28" s="83" t="s">
        <v>252</v>
      </c>
      <c r="B28" s="89">
        <v>38</v>
      </c>
      <c r="C28" s="113">
        <v>153.22</v>
      </c>
      <c r="D28" s="113">
        <f t="shared" si="0"/>
        <v>5.8223599999999998</v>
      </c>
    </row>
    <row r="29" spans="1:4" x14ac:dyDescent="0.3">
      <c r="A29" s="83" t="s">
        <v>253</v>
      </c>
      <c r="B29" s="89">
        <v>150</v>
      </c>
      <c r="C29" s="113">
        <v>172.22</v>
      </c>
      <c r="D29" s="113">
        <f t="shared" si="0"/>
        <v>25.832999999999998</v>
      </c>
    </row>
    <row r="30" spans="1:4" ht="31.2" x14ac:dyDescent="0.3">
      <c r="A30" s="83" t="s">
        <v>254</v>
      </c>
      <c r="B30" s="89">
        <v>20.399999999999999</v>
      </c>
      <c r="C30" s="113">
        <v>131.54</v>
      </c>
      <c r="D30" s="113">
        <f t="shared" si="0"/>
        <v>2.6834159999999994</v>
      </c>
    </row>
    <row r="31" spans="1:4" x14ac:dyDescent="0.3">
      <c r="A31" s="83" t="s">
        <v>255</v>
      </c>
      <c r="B31" s="89">
        <v>100</v>
      </c>
      <c r="C31" s="113">
        <v>80</v>
      </c>
      <c r="D31" s="113">
        <f t="shared" si="0"/>
        <v>8</v>
      </c>
    </row>
    <row r="32" spans="1:4" x14ac:dyDescent="0.3">
      <c r="A32" s="83" t="s">
        <v>256</v>
      </c>
      <c r="B32" s="89">
        <v>127.7</v>
      </c>
      <c r="C32" s="113">
        <v>335.75</v>
      </c>
      <c r="D32" s="113">
        <f t="shared" si="0"/>
        <v>42.875275000000002</v>
      </c>
    </row>
    <row r="33" spans="1:4" x14ac:dyDescent="0.3">
      <c r="A33" s="83" t="s">
        <v>257</v>
      </c>
      <c r="B33" s="89">
        <v>25</v>
      </c>
      <c r="C33" s="113">
        <v>0</v>
      </c>
      <c r="D33" s="113">
        <f t="shared" si="0"/>
        <v>0</v>
      </c>
    </row>
    <row r="34" spans="1:4" x14ac:dyDescent="0.3">
      <c r="A34" s="83" t="s">
        <v>258</v>
      </c>
      <c r="B34" s="89">
        <v>12</v>
      </c>
      <c r="C34" s="113">
        <v>330</v>
      </c>
      <c r="D34" s="113">
        <f t="shared" si="0"/>
        <v>3.96</v>
      </c>
    </row>
    <row r="35" spans="1:4" ht="31.2" x14ac:dyDescent="0.3">
      <c r="A35" s="83" t="s">
        <v>259</v>
      </c>
      <c r="B35" s="89">
        <v>59.1</v>
      </c>
      <c r="C35" s="113">
        <v>193.85</v>
      </c>
      <c r="D35" s="113">
        <f t="shared" si="0"/>
        <v>11.456534999999999</v>
      </c>
    </row>
    <row r="36" spans="1:4" x14ac:dyDescent="0.3">
      <c r="A36" s="83" t="s">
        <v>260</v>
      </c>
      <c r="B36" s="89">
        <v>20.399999999999999</v>
      </c>
      <c r="C36" s="113">
        <v>395.7</v>
      </c>
      <c r="D36" s="113">
        <f t="shared" si="0"/>
        <v>8.0722799999999992</v>
      </c>
    </row>
    <row r="37" spans="1:4" x14ac:dyDescent="0.3">
      <c r="A37" s="83" t="s">
        <v>261</v>
      </c>
      <c r="B37" s="89">
        <v>16</v>
      </c>
      <c r="C37" s="113">
        <v>439.51</v>
      </c>
      <c r="D37" s="113">
        <f t="shared" si="0"/>
        <v>7.0321600000000002</v>
      </c>
    </row>
    <row r="38" spans="1:4" x14ac:dyDescent="0.3">
      <c r="A38" s="83" t="s">
        <v>281</v>
      </c>
      <c r="B38" s="114">
        <v>0.5</v>
      </c>
      <c r="C38" s="113">
        <v>90</v>
      </c>
      <c r="D38" s="113">
        <f>B38/10*C38</f>
        <v>4.5</v>
      </c>
    </row>
    <row r="39" spans="1:4" ht="46.8" x14ac:dyDescent="0.3">
      <c r="A39" s="83" t="s">
        <v>262</v>
      </c>
      <c r="B39" s="89">
        <v>125</v>
      </c>
      <c r="C39" s="113">
        <v>154.26</v>
      </c>
      <c r="D39" s="113">
        <f t="shared" si="0"/>
        <v>19.282499999999999</v>
      </c>
    </row>
    <row r="40" spans="1:4" x14ac:dyDescent="0.3">
      <c r="A40" s="83" t="s">
        <v>263</v>
      </c>
      <c r="B40" s="89">
        <v>211</v>
      </c>
      <c r="C40" s="113">
        <v>70</v>
      </c>
      <c r="D40" s="113">
        <f t="shared" si="0"/>
        <v>14.77</v>
      </c>
    </row>
    <row r="41" spans="1:4" x14ac:dyDescent="0.3">
      <c r="A41" s="83" t="s">
        <v>264</v>
      </c>
      <c r="B41" s="89">
        <v>20</v>
      </c>
      <c r="C41" s="113">
        <v>500</v>
      </c>
      <c r="D41" s="113">
        <f t="shared" si="0"/>
        <v>10</v>
      </c>
    </row>
    <row r="42" spans="1:4" x14ac:dyDescent="0.3">
      <c r="A42" s="83" t="s">
        <v>265</v>
      </c>
      <c r="B42" s="89">
        <v>20</v>
      </c>
      <c r="C42" s="113">
        <v>100</v>
      </c>
      <c r="D42" s="113">
        <f t="shared" si="0"/>
        <v>2</v>
      </c>
    </row>
    <row r="43" spans="1:4" x14ac:dyDescent="0.3">
      <c r="A43" s="83" t="s">
        <v>266</v>
      </c>
      <c r="B43" s="89">
        <v>15</v>
      </c>
      <c r="C43" s="113">
        <v>270</v>
      </c>
      <c r="D43" s="113">
        <f t="shared" si="0"/>
        <v>4.05</v>
      </c>
    </row>
    <row r="44" spans="1:4" ht="31.2" x14ac:dyDescent="0.3">
      <c r="A44" s="83" t="s">
        <v>267</v>
      </c>
      <c r="B44" s="89">
        <v>50</v>
      </c>
      <c r="C44" s="113">
        <v>155.44999999999999</v>
      </c>
      <c r="D44" s="113">
        <f t="shared" si="0"/>
        <v>7.7725</v>
      </c>
    </row>
    <row r="45" spans="1:4" x14ac:dyDescent="0.3">
      <c r="A45" s="83" t="s">
        <v>268</v>
      </c>
      <c r="B45" s="89">
        <v>2</v>
      </c>
      <c r="C45" s="113">
        <v>500</v>
      </c>
      <c r="D45" s="113">
        <f t="shared" si="0"/>
        <v>1</v>
      </c>
    </row>
    <row r="46" spans="1:4" x14ac:dyDescent="0.3">
      <c r="A46" s="83" t="s">
        <v>269</v>
      </c>
      <c r="B46" s="89">
        <v>1.4</v>
      </c>
      <c r="C46" s="113">
        <v>350</v>
      </c>
      <c r="D46" s="113">
        <f t="shared" si="0"/>
        <v>0.49</v>
      </c>
    </row>
    <row r="47" spans="1:4" x14ac:dyDescent="0.3">
      <c r="A47" s="83" t="s">
        <v>270</v>
      </c>
      <c r="B47" s="89">
        <v>0.5</v>
      </c>
      <c r="C47" s="113">
        <v>1500</v>
      </c>
      <c r="D47" s="113">
        <f t="shared" si="0"/>
        <v>0.75</v>
      </c>
    </row>
    <row r="48" spans="1:4" x14ac:dyDescent="0.3">
      <c r="A48" s="83" t="s">
        <v>271</v>
      </c>
      <c r="B48" s="89">
        <v>0.25</v>
      </c>
      <c r="C48" s="113">
        <v>450</v>
      </c>
      <c r="D48" s="113">
        <f t="shared" si="0"/>
        <v>0.1125</v>
      </c>
    </row>
    <row r="49" spans="1:4" x14ac:dyDescent="0.3">
      <c r="A49" s="83" t="s">
        <v>272</v>
      </c>
      <c r="B49" s="89">
        <v>6</v>
      </c>
      <c r="C49" s="113">
        <v>18.260000000000002</v>
      </c>
      <c r="D49" s="113">
        <f t="shared" si="0"/>
        <v>0.10956000000000002</v>
      </c>
    </row>
    <row r="50" spans="1:4" x14ac:dyDescent="0.3">
      <c r="A50" s="83" t="s">
        <v>273</v>
      </c>
      <c r="B50" s="89">
        <v>3</v>
      </c>
      <c r="C50" s="113">
        <v>140</v>
      </c>
      <c r="D50" s="113">
        <f t="shared" si="0"/>
        <v>0.42</v>
      </c>
    </row>
    <row r="51" spans="1:4" x14ac:dyDescent="0.3">
      <c r="A51" s="83" t="s">
        <v>274</v>
      </c>
      <c r="B51" s="89">
        <v>15</v>
      </c>
      <c r="C51" s="113">
        <v>130</v>
      </c>
      <c r="D51" s="113">
        <f t="shared" si="0"/>
        <v>1.95</v>
      </c>
    </row>
    <row r="52" spans="1:4" x14ac:dyDescent="0.3">
      <c r="A52" s="83" t="s">
        <v>275</v>
      </c>
      <c r="B52" s="89" t="s">
        <v>276</v>
      </c>
      <c r="C52" s="113">
        <v>2670</v>
      </c>
      <c r="D52" s="113">
        <v>24.03</v>
      </c>
    </row>
    <row r="53" spans="1:4" ht="31.2" x14ac:dyDescent="0.3">
      <c r="A53" s="83" t="s">
        <v>277</v>
      </c>
      <c r="B53" s="89"/>
      <c r="C53" s="113"/>
      <c r="D53" s="113">
        <f t="shared" si="0"/>
        <v>0</v>
      </c>
    </row>
    <row r="54" spans="1:4" x14ac:dyDescent="0.3">
      <c r="A54" s="83"/>
      <c r="B54" s="89"/>
      <c r="C54" s="81"/>
      <c r="D54" s="81"/>
    </row>
    <row r="55" spans="1:4" ht="31.2" x14ac:dyDescent="0.3">
      <c r="A55" s="115" t="s">
        <v>282</v>
      </c>
      <c r="B55" s="116" t="s">
        <v>6</v>
      </c>
      <c r="C55" s="116" t="s">
        <v>6</v>
      </c>
      <c r="D55" s="117">
        <f>SUM(D12:D53)</f>
        <v>284.67758800000013</v>
      </c>
    </row>
    <row r="57" spans="1:4" x14ac:dyDescent="0.3">
      <c r="A57" s="88" t="s">
        <v>283</v>
      </c>
      <c r="B57" s="87">
        <v>21300</v>
      </c>
    </row>
    <row r="59" spans="1:4" ht="31.2" x14ac:dyDescent="0.3">
      <c r="A59" s="88" t="s">
        <v>284</v>
      </c>
      <c r="B59" s="291">
        <f>D55*B57/1000</f>
        <v>6063.6326244000029</v>
      </c>
      <c r="D59" s="118">
        <f>D55*D57/1000</f>
        <v>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4" workbookViewId="0">
      <selection activeCell="G30" sqref="G30"/>
    </sheetView>
  </sheetViews>
  <sheetFormatPr defaultRowHeight="15.6" x14ac:dyDescent="0.3"/>
  <cols>
    <col min="1" max="1" width="28.09765625" bestFit="1" customWidth="1"/>
    <col min="2" max="2" width="10.09765625" customWidth="1"/>
    <col min="3" max="3" width="19.8984375" customWidth="1"/>
    <col min="4" max="4" width="15" customWidth="1"/>
    <col min="6" max="6" width="11.09765625" customWidth="1"/>
    <col min="8" max="8" width="15" customWidth="1"/>
  </cols>
  <sheetData>
    <row r="1" spans="1:8" x14ac:dyDescent="0.3">
      <c r="A1" t="s">
        <v>285</v>
      </c>
    </row>
    <row r="2" spans="1:8" x14ac:dyDescent="0.3">
      <c r="A2" t="s">
        <v>222</v>
      </c>
    </row>
    <row r="3" spans="1:8" x14ac:dyDescent="0.3">
      <c r="A3" t="s">
        <v>223</v>
      </c>
    </row>
    <row r="4" spans="1:8" x14ac:dyDescent="0.3">
      <c r="A4" t="s">
        <v>224</v>
      </c>
    </row>
    <row r="5" spans="1:8" x14ac:dyDescent="0.3">
      <c r="A5" t="s">
        <v>286</v>
      </c>
    </row>
    <row r="7" spans="1:8" x14ac:dyDescent="0.3">
      <c r="A7" t="s">
        <v>287</v>
      </c>
    </row>
    <row r="8" spans="1:8" x14ac:dyDescent="0.3">
      <c r="A8" t="s">
        <v>288</v>
      </c>
    </row>
    <row r="9" spans="1:8" x14ac:dyDescent="0.3">
      <c r="A9" t="s">
        <v>289</v>
      </c>
    </row>
    <row r="10" spans="1:8" x14ac:dyDescent="0.3">
      <c r="A10" t="s">
        <v>290</v>
      </c>
    </row>
    <row r="11" spans="1:8" x14ac:dyDescent="0.3">
      <c r="A11" t="s">
        <v>291</v>
      </c>
    </row>
    <row r="12" spans="1:8" x14ac:dyDescent="0.3">
      <c r="A12" t="s">
        <v>292</v>
      </c>
    </row>
    <row r="13" spans="1:8" x14ac:dyDescent="0.3">
      <c r="A13" t="s">
        <v>293</v>
      </c>
    </row>
    <row r="14" spans="1:8" x14ac:dyDescent="0.3">
      <c r="A14" t="s">
        <v>294</v>
      </c>
    </row>
    <row r="16" spans="1:8" s="112" customFormat="1" ht="62.4" x14ac:dyDescent="0.3">
      <c r="A16" s="90" t="s">
        <v>295</v>
      </c>
      <c r="B16" s="90" t="s">
        <v>296</v>
      </c>
      <c r="C16" s="90" t="s">
        <v>297</v>
      </c>
      <c r="D16" s="90" t="s">
        <v>309</v>
      </c>
      <c r="E16" s="90" t="s">
        <v>308</v>
      </c>
      <c r="F16" s="90" t="s">
        <v>310</v>
      </c>
      <c r="G16" s="90" t="s">
        <v>278</v>
      </c>
      <c r="H16" s="90" t="s">
        <v>152</v>
      </c>
    </row>
    <row r="17" spans="1:8" x14ac:dyDescent="0.3">
      <c r="A17" s="81"/>
      <c r="B17" s="81"/>
      <c r="C17" s="89" t="s">
        <v>298</v>
      </c>
      <c r="D17" s="119"/>
      <c r="E17" s="81"/>
      <c r="F17" s="81"/>
      <c r="G17" s="81"/>
      <c r="H17" s="81"/>
    </row>
    <row r="18" spans="1:8" x14ac:dyDescent="0.3">
      <c r="A18" s="81" t="s">
        <v>299</v>
      </c>
      <c r="B18" s="81" t="s">
        <v>300</v>
      </c>
      <c r="C18" s="89">
        <v>3</v>
      </c>
      <c r="D18" s="81">
        <v>180</v>
      </c>
      <c r="E18" s="81"/>
      <c r="F18" s="81">
        <v>90</v>
      </c>
      <c r="G18" s="81">
        <v>460</v>
      </c>
      <c r="H18" s="81">
        <f>F18*G18</f>
        <v>41400</v>
      </c>
    </row>
    <row r="19" spans="1:8" x14ac:dyDescent="0.3">
      <c r="A19" s="81" t="s">
        <v>301</v>
      </c>
      <c r="B19" s="81" t="s">
        <v>300</v>
      </c>
      <c r="C19" s="89">
        <v>2</v>
      </c>
      <c r="D19" s="81">
        <v>120</v>
      </c>
      <c r="E19" s="81"/>
      <c r="F19" s="81">
        <v>60</v>
      </c>
      <c r="G19" s="81">
        <v>820</v>
      </c>
      <c r="H19" s="81">
        <f t="shared" ref="H19:H30" si="0">F19*G19</f>
        <v>49200</v>
      </c>
    </row>
    <row r="20" spans="1:8" x14ac:dyDescent="0.3">
      <c r="A20" s="81" t="s">
        <v>847</v>
      </c>
      <c r="B20" s="81" t="s">
        <v>300</v>
      </c>
      <c r="C20" s="385">
        <v>2</v>
      </c>
      <c r="D20" s="81">
        <v>120</v>
      </c>
      <c r="E20" s="81"/>
      <c r="F20" s="81">
        <v>60</v>
      </c>
      <c r="G20" s="81">
        <v>300</v>
      </c>
      <c r="H20" s="81">
        <f>F20*G20</f>
        <v>18000</v>
      </c>
    </row>
    <row r="21" spans="1:8" x14ac:dyDescent="0.3">
      <c r="A21" s="81" t="s">
        <v>302</v>
      </c>
      <c r="B21" s="81" t="s">
        <v>300</v>
      </c>
      <c r="C21" s="89">
        <v>5</v>
      </c>
      <c r="D21" s="81">
        <v>180</v>
      </c>
      <c r="E21" s="81"/>
      <c r="F21" s="81">
        <v>90</v>
      </c>
      <c r="G21" s="81">
        <v>250</v>
      </c>
      <c r="H21" s="81">
        <f t="shared" si="0"/>
        <v>22500</v>
      </c>
    </row>
    <row r="22" spans="1:8" x14ac:dyDescent="0.3">
      <c r="A22" s="81" t="s">
        <v>303</v>
      </c>
      <c r="B22" s="81" t="s">
        <v>300</v>
      </c>
      <c r="C22" s="89">
        <v>2</v>
      </c>
      <c r="D22" s="81">
        <v>120</v>
      </c>
      <c r="E22" s="81"/>
      <c r="F22" s="81">
        <v>60</v>
      </c>
      <c r="G22" s="81">
        <v>1050</v>
      </c>
      <c r="H22" s="81">
        <f t="shared" si="0"/>
        <v>63000</v>
      </c>
    </row>
    <row r="23" spans="1:8" x14ac:dyDescent="0.3">
      <c r="A23" s="81" t="s">
        <v>846</v>
      </c>
      <c r="B23" s="81" t="s">
        <v>300</v>
      </c>
      <c r="C23" s="89">
        <v>1</v>
      </c>
      <c r="D23" s="81">
        <v>30</v>
      </c>
      <c r="E23" s="81"/>
      <c r="F23" s="81">
        <v>15</v>
      </c>
      <c r="G23" s="81">
        <v>1500</v>
      </c>
      <c r="H23" s="81">
        <f t="shared" si="0"/>
        <v>22500</v>
      </c>
    </row>
    <row r="24" spans="1:8" x14ac:dyDescent="0.3">
      <c r="A24" s="81" t="s">
        <v>304</v>
      </c>
      <c r="B24" s="81" t="s">
        <v>300</v>
      </c>
      <c r="C24" s="89">
        <v>1</v>
      </c>
      <c r="D24" s="81">
        <v>60</v>
      </c>
      <c r="E24" s="81"/>
      <c r="F24" s="81">
        <v>30</v>
      </c>
      <c r="G24" s="81">
        <v>1150</v>
      </c>
      <c r="H24" s="81">
        <f t="shared" si="0"/>
        <v>34500</v>
      </c>
    </row>
    <row r="25" spans="1:8" x14ac:dyDescent="0.3">
      <c r="A25" s="81" t="s">
        <v>305</v>
      </c>
      <c r="B25" s="81" t="s">
        <v>300</v>
      </c>
      <c r="C25" s="89">
        <v>1</v>
      </c>
      <c r="D25" s="81">
        <v>60</v>
      </c>
      <c r="E25" s="81"/>
      <c r="F25" s="81">
        <v>30</v>
      </c>
      <c r="G25" s="81">
        <v>570</v>
      </c>
      <c r="H25" s="81">
        <f t="shared" si="0"/>
        <v>17100</v>
      </c>
    </row>
    <row r="26" spans="1:8" x14ac:dyDescent="0.3">
      <c r="A26" s="81" t="s">
        <v>728</v>
      </c>
      <c r="B26" s="81" t="s">
        <v>300</v>
      </c>
      <c r="C26" s="89">
        <v>2</v>
      </c>
      <c r="D26" s="81">
        <v>30</v>
      </c>
      <c r="E26" s="81"/>
      <c r="F26" s="81">
        <v>15</v>
      </c>
      <c r="G26" s="81">
        <v>1500</v>
      </c>
      <c r="H26" s="81">
        <f t="shared" si="0"/>
        <v>22500</v>
      </c>
    </row>
    <row r="27" spans="1:8" x14ac:dyDescent="0.3">
      <c r="A27" s="81" t="s">
        <v>848</v>
      </c>
      <c r="B27" s="81" t="s">
        <v>300</v>
      </c>
      <c r="C27" s="89">
        <v>2</v>
      </c>
      <c r="D27" s="81">
        <v>30</v>
      </c>
      <c r="E27" s="81"/>
      <c r="F27" s="81">
        <v>15</v>
      </c>
      <c r="G27" s="81">
        <v>1500</v>
      </c>
      <c r="H27" s="81">
        <f t="shared" si="0"/>
        <v>22500</v>
      </c>
    </row>
    <row r="28" spans="1:8" x14ac:dyDescent="0.3">
      <c r="A28" s="81" t="s">
        <v>849</v>
      </c>
      <c r="B28" s="81" t="s">
        <v>300</v>
      </c>
      <c r="C28" s="385">
        <v>1</v>
      </c>
      <c r="D28" s="81">
        <v>30</v>
      </c>
      <c r="E28" s="81"/>
      <c r="F28" s="81">
        <v>15</v>
      </c>
      <c r="G28" s="81">
        <v>1500</v>
      </c>
      <c r="H28" s="81">
        <f t="shared" si="0"/>
        <v>22500</v>
      </c>
    </row>
    <row r="29" spans="1:8" x14ac:dyDescent="0.3">
      <c r="A29" s="81" t="s">
        <v>306</v>
      </c>
      <c r="B29" s="81" t="s">
        <v>300</v>
      </c>
      <c r="C29" s="89">
        <v>4</v>
      </c>
      <c r="D29" s="81">
        <v>60</v>
      </c>
      <c r="E29" s="81"/>
      <c r="F29" s="81">
        <v>30</v>
      </c>
      <c r="G29" s="81">
        <v>2500</v>
      </c>
      <c r="H29" s="81">
        <f t="shared" si="0"/>
        <v>75000</v>
      </c>
    </row>
    <row r="30" spans="1:8" x14ac:dyDescent="0.3">
      <c r="A30" s="81" t="s">
        <v>307</v>
      </c>
      <c r="B30" s="81" t="s">
        <v>300</v>
      </c>
      <c r="C30" s="89">
        <v>2</v>
      </c>
      <c r="D30" s="81">
        <v>60</v>
      </c>
      <c r="E30" s="81"/>
      <c r="F30" s="81">
        <v>30</v>
      </c>
      <c r="G30" s="81">
        <v>700</v>
      </c>
      <c r="H30" s="81">
        <f t="shared" si="0"/>
        <v>21000</v>
      </c>
    </row>
    <row r="32" spans="1:8" x14ac:dyDescent="0.3">
      <c r="G32" t="s">
        <v>161</v>
      </c>
      <c r="H32">
        <f>H18+H19+H20+H21+H22+H23+H24+H25+H26+H27+H28+H29+H30</f>
        <v>431700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C22" sqref="C22"/>
    </sheetView>
  </sheetViews>
  <sheetFormatPr defaultColWidth="9" defaultRowHeight="16.8" x14ac:dyDescent="0.3"/>
  <cols>
    <col min="1" max="1" width="9" style="57"/>
    <col min="2" max="2" width="22.3984375" style="57" customWidth="1"/>
    <col min="3" max="3" width="19.3984375" style="57" customWidth="1"/>
    <col min="4" max="4" width="12.09765625" style="57" customWidth="1"/>
    <col min="5" max="5" width="11.69921875" style="57" customWidth="1"/>
    <col min="6" max="16384" width="9" style="57"/>
  </cols>
  <sheetData>
    <row r="1" spans="2:5" ht="147.75" customHeight="1" x14ac:dyDescent="0.3">
      <c r="C1" s="457" t="s">
        <v>343</v>
      </c>
      <c r="D1" s="457"/>
      <c r="E1" s="457"/>
    </row>
    <row r="2" spans="2:5" x14ac:dyDescent="0.3">
      <c r="E2" s="58" t="s">
        <v>176</v>
      </c>
    </row>
    <row r="4" spans="2:5" x14ac:dyDescent="0.3">
      <c r="B4" s="487" t="s">
        <v>125</v>
      </c>
      <c r="C4" s="487"/>
      <c r="D4" s="487"/>
      <c r="E4" s="487"/>
    </row>
    <row r="6" spans="2:5" ht="33.6" x14ac:dyDescent="0.3">
      <c r="B6" s="61" t="s">
        <v>126</v>
      </c>
      <c r="C6" s="61" t="s">
        <v>130</v>
      </c>
      <c r="D6" s="61" t="s">
        <v>131</v>
      </c>
      <c r="E6" s="61" t="s">
        <v>132</v>
      </c>
    </row>
    <row r="7" spans="2:5" ht="33.6" x14ac:dyDescent="0.3">
      <c r="B7" s="73" t="s">
        <v>128</v>
      </c>
      <c r="C7" s="60"/>
      <c r="D7" s="60"/>
      <c r="E7" s="60"/>
    </row>
    <row r="8" spans="2:5" x14ac:dyDescent="0.3">
      <c r="B8" s="73" t="s">
        <v>127</v>
      </c>
      <c r="C8" s="60"/>
      <c r="D8" s="60"/>
      <c r="E8" s="60"/>
    </row>
    <row r="9" spans="2:5" x14ac:dyDescent="0.3">
      <c r="B9" s="73" t="s">
        <v>129</v>
      </c>
      <c r="C9" s="60"/>
      <c r="D9" s="60"/>
      <c r="E9" s="60"/>
    </row>
  </sheetData>
  <mergeCells count="2">
    <mergeCell ref="B4:E4"/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3" sqref="F3"/>
    </sheetView>
  </sheetViews>
  <sheetFormatPr defaultRowHeight="15.6" x14ac:dyDescent="0.3"/>
  <cols>
    <col min="1" max="1" width="6.3984375" customWidth="1"/>
    <col min="2" max="2" width="5.69921875" customWidth="1"/>
    <col min="3" max="3" width="20.5" customWidth="1"/>
    <col min="4" max="4" width="15" customWidth="1"/>
    <col min="5" max="5" width="26.59765625" customWidth="1"/>
  </cols>
  <sheetData>
    <row r="1" spans="1:7" x14ac:dyDescent="0.3">
      <c r="C1" s="432" t="s">
        <v>622</v>
      </c>
      <c r="D1" s="432"/>
      <c r="E1" s="432"/>
      <c r="F1" s="432"/>
    </row>
    <row r="2" spans="1:7" s="87" customFormat="1" x14ac:dyDescent="0.3">
      <c r="C2" s="87" t="s">
        <v>623</v>
      </c>
      <c r="D2" s="87" t="s">
        <v>624</v>
      </c>
      <c r="E2" s="87" t="s">
        <v>625</v>
      </c>
      <c r="F2" s="87" t="s">
        <v>626</v>
      </c>
      <c r="G2" s="87" t="s">
        <v>627</v>
      </c>
    </row>
    <row r="3" spans="1:7" ht="122.4" x14ac:dyDescent="0.3">
      <c r="A3" s="433" t="s">
        <v>628</v>
      </c>
      <c r="B3">
        <v>13</v>
      </c>
      <c r="C3" s="272" t="s">
        <v>441</v>
      </c>
      <c r="D3" s="272" t="s">
        <v>585</v>
      </c>
      <c r="E3" s="270" t="s">
        <v>186</v>
      </c>
      <c r="F3" s="95" t="s">
        <v>548</v>
      </c>
      <c r="G3" s="95" t="s">
        <v>527</v>
      </c>
    </row>
    <row r="4" spans="1:7" ht="31.2" x14ac:dyDescent="0.3">
      <c r="A4" s="433"/>
      <c r="B4">
        <v>22</v>
      </c>
      <c r="C4" s="191" t="s">
        <v>533</v>
      </c>
      <c r="D4" s="139"/>
      <c r="E4" s="192" t="s">
        <v>6</v>
      </c>
      <c r="F4" s="140" t="s">
        <v>6</v>
      </c>
      <c r="G4" s="140" t="s">
        <v>6</v>
      </c>
    </row>
    <row r="5" spans="1:7" ht="62.4" x14ac:dyDescent="0.3">
      <c r="A5" s="433"/>
      <c r="B5">
        <v>31</v>
      </c>
      <c r="C5" s="248" t="s">
        <v>540</v>
      </c>
      <c r="D5" s="96"/>
      <c r="E5" s="190" t="s">
        <v>6</v>
      </c>
      <c r="F5" s="249"/>
      <c r="G5" s="195"/>
    </row>
    <row r="6" spans="1:7" ht="20.399999999999999" x14ac:dyDescent="0.3">
      <c r="A6" s="433"/>
      <c r="B6">
        <v>32</v>
      </c>
      <c r="C6" s="427" t="s">
        <v>538</v>
      </c>
      <c r="D6" s="429" t="s">
        <v>14</v>
      </c>
      <c r="E6" s="253" t="s">
        <v>545</v>
      </c>
      <c r="F6" s="269">
        <f>IFERROR((F$53+BK$53+BL$53+($J$53+$K$53)/SUM($A$55:$I$55)*F$55)/(#REF!+#REF!),0)*1.25</f>
        <v>0</v>
      </c>
      <c r="G6" s="195"/>
    </row>
    <row r="7" spans="1:7" ht="20.399999999999999" x14ac:dyDescent="0.3">
      <c r="A7" s="433"/>
      <c r="B7">
        <v>33</v>
      </c>
      <c r="C7" s="428"/>
      <c r="D7" s="430"/>
      <c r="E7" s="253" t="s">
        <v>546</v>
      </c>
      <c r="F7" s="269">
        <f>IFERROR((F$53+BK$53+BL$53+($J$53+$K$53)/SUM($A$55:$I$55)*F$55)/(#REF!+#REF!),0)</f>
        <v>0</v>
      </c>
      <c r="G7" s="269">
        <f>IFERROR((G$53+BI$60+($J$60+$K$60)/SUM($A$62:$I$62)*G$55)/#REF!,0)</f>
        <v>0</v>
      </c>
    </row>
    <row r="8" spans="1:7" ht="20.399999999999999" x14ac:dyDescent="0.3">
      <c r="A8" s="433"/>
      <c r="B8">
        <v>34</v>
      </c>
      <c r="C8" s="427" t="s">
        <v>539</v>
      </c>
      <c r="D8" s="429" t="s">
        <v>14</v>
      </c>
      <c r="E8" s="253" t="s">
        <v>545</v>
      </c>
      <c r="F8" s="269">
        <f>IFERROR((F$53+BK$53+BL$53+($J$53+$K$53)/SUM($A$55:$I$55)*F$55)/(F$5+F$6),0)*1.25</f>
        <v>0</v>
      </c>
      <c r="G8" s="195"/>
    </row>
    <row r="9" spans="1:7" ht="20.399999999999999" x14ac:dyDescent="0.3">
      <c r="A9" s="433"/>
      <c r="B9">
        <v>35</v>
      </c>
      <c r="C9" s="428"/>
      <c r="D9" s="430"/>
      <c r="E9" s="253" t="s">
        <v>546</v>
      </c>
      <c r="F9" s="269">
        <f>IFERROR((F$53+BK$53+BL$53+($J$53+$K$53)/SUM($A$55:$I$55)*F$55)/(F$5+F$6),0)</f>
        <v>0</v>
      </c>
      <c r="G9" s="269">
        <f>IFERROR((G$53+BI$60+($J$60+$K$60)/SUM($A$62:$I$62)*G$55)/#REF!,0)</f>
        <v>0</v>
      </c>
    </row>
  </sheetData>
  <mergeCells count="6">
    <mergeCell ref="C1:F1"/>
    <mergeCell ref="A3:A9"/>
    <mergeCell ref="C6:C7"/>
    <mergeCell ref="D6:D7"/>
    <mergeCell ref="C8:C9"/>
    <mergeCell ref="D8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5"/>
  <sheetViews>
    <sheetView topLeftCell="V10" workbookViewId="0">
      <selection activeCell="C21" sqref="C21"/>
    </sheetView>
  </sheetViews>
  <sheetFormatPr defaultRowHeight="15.6" x14ac:dyDescent="0.3"/>
  <cols>
    <col min="1" max="1" width="6.59765625" bestFit="1" customWidth="1"/>
    <col min="2" max="2" width="52.09765625" bestFit="1" customWidth="1"/>
    <col min="3" max="3" width="11.59765625" customWidth="1"/>
    <col min="4" max="4" width="8.09765625" bestFit="1" customWidth="1"/>
    <col min="5" max="5" width="14.09765625" bestFit="1" customWidth="1"/>
    <col min="6" max="6" width="12" bestFit="1" customWidth="1"/>
    <col min="7" max="7" width="6.8984375" bestFit="1" customWidth="1"/>
    <col min="8" max="8" width="11.09765625" bestFit="1" customWidth="1"/>
    <col min="9" max="9" width="7.3984375" bestFit="1" customWidth="1"/>
    <col min="10" max="10" width="11.09765625" bestFit="1" customWidth="1"/>
    <col min="11" max="11" width="7.3984375" bestFit="1" customWidth="1"/>
    <col min="12" max="12" width="13.3984375" bestFit="1" customWidth="1"/>
    <col min="13" max="13" width="13.19921875" bestFit="1" customWidth="1"/>
    <col min="14" max="14" width="13.3984375" customWidth="1"/>
    <col min="15" max="15" width="7" bestFit="1" customWidth="1"/>
    <col min="16" max="16" width="8.5" customWidth="1"/>
    <col min="17" max="17" width="8" bestFit="1" customWidth="1"/>
    <col min="18" max="18" width="14.5" bestFit="1" customWidth="1"/>
    <col min="19" max="19" width="12.59765625" bestFit="1" customWidth="1"/>
    <col min="20" max="20" width="13.19921875" bestFit="1" customWidth="1"/>
    <col min="21" max="21" width="13.09765625" bestFit="1" customWidth="1"/>
    <col min="22" max="22" width="4.8984375" bestFit="1" customWidth="1"/>
    <col min="23" max="25" width="4.69921875" customWidth="1"/>
    <col min="26" max="26" width="7.5" bestFit="1" customWidth="1"/>
    <col min="27" max="27" width="11.3984375" bestFit="1" customWidth="1"/>
    <col min="28" max="28" width="21.3984375" bestFit="1" customWidth="1"/>
    <col min="29" max="29" width="16.19921875" bestFit="1" customWidth="1"/>
    <col min="30" max="30" width="14" customWidth="1"/>
    <col min="31" max="32" width="9.3984375" bestFit="1" customWidth="1"/>
    <col min="33" max="33" width="14.59765625" bestFit="1" customWidth="1"/>
    <col min="34" max="34" width="13.09765625" customWidth="1"/>
    <col min="35" max="35" width="8.8984375" customWidth="1"/>
    <col min="36" max="36" width="8" customWidth="1"/>
    <col min="37" max="37" width="7.59765625" bestFit="1" customWidth="1"/>
    <col min="38" max="38" width="6.59765625" customWidth="1"/>
    <col min="39" max="39" width="6" customWidth="1"/>
    <col min="40" max="40" width="13.3984375" bestFit="1" customWidth="1"/>
    <col min="41" max="41" width="7.5" bestFit="1" customWidth="1"/>
    <col min="42" max="42" width="14.8984375" bestFit="1" customWidth="1"/>
    <col min="43" max="43" width="10.8984375" customWidth="1"/>
    <col min="44" max="44" width="11.8984375" bestFit="1" customWidth="1"/>
    <col min="45" max="45" width="10.3984375" customWidth="1"/>
    <col min="46" max="46" width="10.09765625" bestFit="1" customWidth="1"/>
    <col min="47" max="47" width="7.69921875" customWidth="1"/>
    <col min="48" max="48" width="11.19921875" customWidth="1"/>
    <col min="49" max="49" width="7.5" bestFit="1" customWidth="1"/>
    <col min="50" max="50" width="8.19921875" customWidth="1"/>
    <col min="51" max="51" width="15.69921875" bestFit="1" customWidth="1"/>
    <col min="52" max="52" width="9.59765625" customWidth="1"/>
    <col min="53" max="53" width="8.8984375" bestFit="1" customWidth="1"/>
    <col min="54" max="54" width="24.69921875" bestFit="1" customWidth="1"/>
    <col min="55" max="55" width="30" bestFit="1" customWidth="1"/>
    <col min="56" max="56" width="27.8984375" bestFit="1" customWidth="1"/>
    <col min="57" max="61" width="5.59765625" customWidth="1"/>
  </cols>
  <sheetData>
    <row r="1" spans="1:57" ht="18" customHeight="1" x14ac:dyDescent="0.35">
      <c r="A1" s="2"/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  <c r="AB1" s="5"/>
      <c r="AC1" s="6"/>
      <c r="AD1" s="2"/>
      <c r="AE1" s="2"/>
      <c r="AF1" s="7"/>
      <c r="AG1" s="2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399" t="s">
        <v>345</v>
      </c>
      <c r="BC1" s="399"/>
      <c r="BD1" s="399"/>
      <c r="BE1" s="5" t="s">
        <v>83</v>
      </c>
    </row>
    <row r="2" spans="1:57" x14ac:dyDescent="0.3">
      <c r="A2" s="2"/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5"/>
      <c r="AB2" s="5"/>
      <c r="AC2" s="6"/>
      <c r="AD2" s="2"/>
      <c r="AE2" s="2"/>
      <c r="AF2" s="7"/>
      <c r="AG2" s="2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3" t="s">
        <v>344</v>
      </c>
      <c r="BE2" s="5" t="s">
        <v>83</v>
      </c>
    </row>
    <row r="3" spans="1:57" ht="28.2" customHeight="1" x14ac:dyDescent="0.3">
      <c r="A3" s="8"/>
      <c r="B3" s="76" t="s">
        <v>149</v>
      </c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36" t="s">
        <v>543</v>
      </c>
      <c r="S3" s="437" t="s">
        <v>340</v>
      </c>
      <c r="T3" s="438"/>
      <c r="U3" s="438"/>
      <c r="V3" s="438"/>
      <c r="W3" s="438"/>
      <c r="X3" s="438"/>
      <c r="Y3" s="438"/>
      <c r="Z3" s="438"/>
      <c r="AA3" s="438"/>
      <c r="AB3" s="438"/>
      <c r="AC3" s="439"/>
      <c r="AD3" s="440" t="s">
        <v>440</v>
      </c>
      <c r="AE3" s="441" t="s">
        <v>218</v>
      </c>
      <c r="AF3" s="442" t="s">
        <v>341</v>
      </c>
      <c r="AG3" s="442"/>
      <c r="AH3" s="442"/>
      <c r="AI3" s="442"/>
      <c r="AJ3" s="442"/>
      <c r="AK3" s="442"/>
      <c r="AL3" s="442"/>
      <c r="AM3" s="442"/>
      <c r="AN3" s="442"/>
      <c r="AO3" s="442"/>
      <c r="AP3" s="442"/>
      <c r="AQ3" s="129" t="s">
        <v>219</v>
      </c>
      <c r="AR3" s="436" t="s">
        <v>544</v>
      </c>
      <c r="AS3" s="437" t="s">
        <v>340</v>
      </c>
      <c r="AT3" s="438"/>
      <c r="AU3" s="438"/>
      <c r="AV3" s="438"/>
      <c r="AW3" s="438"/>
      <c r="AX3" s="438"/>
      <c r="AY3" s="438"/>
      <c r="AZ3" s="438"/>
      <c r="BA3" s="438"/>
      <c r="BB3" s="438"/>
      <c r="BC3" s="439"/>
      <c r="BD3" s="8"/>
      <c r="BE3" s="5" t="s">
        <v>83</v>
      </c>
    </row>
    <row r="4" spans="1:57" ht="49.65" customHeight="1" x14ac:dyDescent="0.3">
      <c r="A4" s="169"/>
      <c r="B4" s="170" t="s">
        <v>143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436"/>
      <c r="S4" s="160" t="str">
        <f>D31</f>
        <v>АУП и вспомогательный персонал</v>
      </c>
      <c r="T4" s="160" t="str">
        <f t="shared" ref="T4:AC4" si="0">E31</f>
        <v>Предоставление соцобсл в СТАЦИОНАРНОЙ форме (расходы на одно койко-место не зависящее от категории клиента: лежачий или нет, например - приобретение продуктов питания)</v>
      </c>
      <c r="U4" s="160" t="str">
        <f t="shared" si="0"/>
        <v>Предоставление соцобсл в стац форме гражданам при отсутствии возможности обеспечения ухода (в том числе временного) за инвалидом, ребенком, детьми, а также отсутствие попечения над ними (СВЕТЛЫЙ)</v>
      </c>
      <c r="V4" s="160" t="str">
        <f t="shared" si="0"/>
        <v>Предоставление соцобсл в полустац форме гражданам при отсутствии определенного места жительства (ШАНС)</v>
      </c>
      <c r="W4" s="160" t="str">
        <f t="shared" si="0"/>
        <v>Предоставление соцобсл в полустац форме гражданам при наличии в семье инвалида или инвалидов, в том числе ребенка-инвалида или детей-инвалидов, нуждающихся в постоянном постороннем уходе (СВЕТЛЫЙ)</v>
      </c>
      <c r="X4" s="160" t="str">
        <f t="shared" si="0"/>
        <v>Предоставление соцобсл в форме на дому гражданам частично утратившим способность к самообслуживанию (ПЛАТНО и БЕСПЛАТНО)</v>
      </c>
      <c r="Y4" s="160" t="str">
        <f t="shared" si="0"/>
        <v>Предоставление соцобсл в форме на дому гражданам при наличии в семье инвалида или инвалидов, в том числе ребенка-инвалида или детей-инвалидов, нуждающихся в постоянном постороннем уходе (СВЕТЛЫЙ)</v>
      </c>
      <c r="Z4" s="160" t="str">
        <f t="shared" si="0"/>
        <v>Реализация основных профессиональных образовательных программ профессионального обучения</v>
      </c>
      <c r="AA4" s="160" t="str">
        <f t="shared" si="0"/>
        <v>Работа по методическому сопровождению деятельности учреждений социального обслуживания при апробации методик и технологий в социальном обслуживании граждан</v>
      </c>
      <c r="AB4" s="160" t="str">
        <f t="shared" si="0"/>
        <v>Предоставление соцобсл в стац форме гражданам полностью утратившим способность к самообслуживанию - расходы, зависимые от категории клиента - например: расходы на приобретение мягкого инвентаря, стирку белья</v>
      </c>
      <c r="AC4" s="160" t="str">
        <f t="shared" si="0"/>
        <v>Предоставление соцобсл в стац форме гражданам частично утратившим способность к самообслуживанию - расходы, зависимые от категории клиента - например: расходы на приобретение мягкого инвентаря, стирку белья</v>
      </c>
      <c r="AD4" s="440"/>
      <c r="AE4" s="441"/>
      <c r="AF4" s="171" t="str">
        <f t="shared" ref="AF4:AP4" si="1">S4</f>
        <v>АУП и вспомогательный персонал</v>
      </c>
      <c r="AG4" s="171" t="str">
        <f t="shared" si="1"/>
        <v>Предоставление соцобсл в СТАЦИОНАРНОЙ форме (расходы на одно койко-место не зависящее от категории клиента: лежачий или нет, например - приобретение продуктов питания)</v>
      </c>
      <c r="AH4" s="171" t="str">
        <f t="shared" si="1"/>
        <v>Предоставление соцобсл в стац форме гражданам при отсутствии возможности обеспечения ухода (в том числе временного) за инвалидом, ребенком, детьми, а также отсутствие попечения над ними (СВЕТЛЫЙ)</v>
      </c>
      <c r="AI4" s="171" t="str">
        <f t="shared" si="1"/>
        <v>Предоставление соцобсл в полустац форме гражданам при отсутствии определенного места жительства (ШАНС)</v>
      </c>
      <c r="AJ4" s="171" t="str">
        <f t="shared" si="1"/>
        <v>Предоставление соцобсл в полустац форме гражданам при наличии в семье инвалида или инвалидов, в том числе ребенка-инвалида или детей-инвалидов, нуждающихся в постоянном постороннем уходе (СВЕТЛЫЙ)</v>
      </c>
      <c r="AK4" s="171" t="str">
        <f t="shared" si="1"/>
        <v>Предоставление соцобсл в форме на дому гражданам частично утратившим способность к самообслуживанию (ПЛАТНО и БЕСПЛАТНО)</v>
      </c>
      <c r="AL4" s="171" t="str">
        <f t="shared" si="1"/>
        <v>Предоставление соцобсл в форме на дому гражданам при наличии в семье инвалида или инвалидов, в том числе ребенка-инвалида или детей-инвалидов, нуждающихся в постоянном постороннем уходе (СВЕТЛЫЙ)</v>
      </c>
      <c r="AM4" s="171" t="str">
        <f t="shared" si="1"/>
        <v>Реализация основных профессиональных образовательных программ профессионального обучения</v>
      </c>
      <c r="AN4" s="171" t="str">
        <f t="shared" si="1"/>
        <v>Работа по методическому сопровождению деятельности учреждений социального обслуживания при апробации методик и технологий в социальном обслуживании граждан</v>
      </c>
      <c r="AO4" s="171" t="str">
        <f t="shared" si="1"/>
        <v>Предоставление соцобсл в стац форме гражданам полностью утратившим способность к самообслуживанию - расходы, зависимые от категории клиента - например: расходы на приобретение мягкого инвентаря, стирку белья</v>
      </c>
      <c r="AP4" s="171" t="str">
        <f t="shared" si="1"/>
        <v>Предоставление соцобсл в стац форме гражданам частично утратившим способность к самообслуживанию - расходы, зависимые от категории клиента - например: расходы на приобретение мягкого инвентаря, стирку белья</v>
      </c>
      <c r="AQ4" s="171" t="s">
        <v>220</v>
      </c>
      <c r="AR4" s="436"/>
      <c r="AS4" s="160" t="str">
        <f>AF4</f>
        <v>АУП и вспомогательный персонал</v>
      </c>
      <c r="AT4" s="160" t="str">
        <f t="shared" ref="AT4:BC4" si="2">AG4</f>
        <v>Предоставление соцобсл в СТАЦИОНАРНОЙ форме (расходы на одно койко-место не зависящее от категории клиента: лежачий или нет, например - приобретение продуктов питания)</v>
      </c>
      <c r="AU4" s="160" t="str">
        <f t="shared" si="2"/>
        <v>Предоставление соцобсл в стац форме гражданам при отсутствии возможности обеспечения ухода (в том числе временного) за инвалидом, ребенком, детьми, а также отсутствие попечения над ними (СВЕТЛЫЙ)</v>
      </c>
      <c r="AV4" s="160" t="str">
        <f t="shared" si="2"/>
        <v>Предоставление соцобсл в полустац форме гражданам при отсутствии определенного места жительства (ШАНС)</v>
      </c>
      <c r="AW4" s="160" t="str">
        <f t="shared" si="2"/>
        <v>Предоставление соцобсл в полустац форме гражданам при наличии в семье инвалида или инвалидов, в том числе ребенка-инвалида или детей-инвалидов, нуждающихся в постоянном постороннем уходе (СВЕТЛЫЙ)</v>
      </c>
      <c r="AX4" s="160" t="str">
        <f t="shared" si="2"/>
        <v>Предоставление соцобсл в форме на дому гражданам частично утратившим способность к самообслуживанию (ПЛАТНО и БЕСПЛАТНО)</v>
      </c>
      <c r="AY4" s="160" t="str">
        <f t="shared" si="2"/>
        <v>Предоставление соцобсл в форме на дому гражданам при наличии в семье инвалида или инвалидов, в том числе ребенка-инвалида или детей-инвалидов, нуждающихся в постоянном постороннем уходе (СВЕТЛЫЙ)</v>
      </c>
      <c r="AZ4" s="160" t="str">
        <f t="shared" si="2"/>
        <v>Реализация основных профессиональных образовательных программ профессионального обучения</v>
      </c>
      <c r="BA4" s="160" t="str">
        <f t="shared" si="2"/>
        <v>Работа по методическому сопровождению деятельности учреждений социального обслуживания при апробации методик и технологий в социальном обслуживании граждан</v>
      </c>
      <c r="BB4" s="160" t="str">
        <f t="shared" si="2"/>
        <v>Предоставление соцобсл в стац форме гражданам полностью утратившим способность к самообслуживанию - расходы, зависимые от категории клиента - например: расходы на приобретение мягкого инвентаря, стирку белья</v>
      </c>
      <c r="BC4" s="160" t="str">
        <f t="shared" si="2"/>
        <v>Предоставление соцобсл в стац форме гражданам частично утратившим способность к самообслуживанию - расходы, зависимые от категории клиента - например: расходы на приобретение мягкого инвентаря, стирку белья</v>
      </c>
      <c r="BD4" s="169"/>
      <c r="BE4" s="172" t="s">
        <v>83</v>
      </c>
    </row>
    <row r="5" spans="1:57" x14ac:dyDescent="0.3">
      <c r="A5" s="2"/>
      <c r="B5" s="3"/>
      <c r="C5" s="4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5">
        <f>SUM(R6:R26)</f>
        <v>36.299999999999997</v>
      </c>
      <c r="S5" s="105">
        <f t="shared" ref="S5:AC5" si="3">SUM(S6:S26)</f>
        <v>3.3</v>
      </c>
      <c r="T5" s="105">
        <f t="shared" si="3"/>
        <v>5</v>
      </c>
      <c r="U5" s="105">
        <f t="shared" si="3"/>
        <v>0</v>
      </c>
      <c r="V5" s="105">
        <f t="shared" si="3"/>
        <v>0</v>
      </c>
      <c r="W5" s="105">
        <f t="shared" si="3"/>
        <v>0</v>
      </c>
      <c r="X5" s="105">
        <f t="shared" si="3"/>
        <v>0</v>
      </c>
      <c r="Y5" s="105">
        <f t="shared" si="3"/>
        <v>0</v>
      </c>
      <c r="Z5" s="105">
        <f t="shared" si="3"/>
        <v>0</v>
      </c>
      <c r="AA5" s="105">
        <f t="shared" si="3"/>
        <v>0</v>
      </c>
      <c r="AB5" s="105">
        <f t="shared" si="3"/>
        <v>14.020000000000001</v>
      </c>
      <c r="AC5" s="105">
        <f t="shared" si="3"/>
        <v>13.98</v>
      </c>
      <c r="AD5" s="159">
        <f>C21-AE5</f>
        <v>3.0019999976502731E-3</v>
      </c>
      <c r="AE5" s="111">
        <f>SUM(AE6:AE26)</f>
        <v>13058.306998000002</v>
      </c>
      <c r="AF5" s="111">
        <f t="shared" ref="AF5:AO5" si="4">SUM(AF6:AF26)</f>
        <v>1518.5998079999999</v>
      </c>
      <c r="AG5" s="111">
        <f t="shared" si="4"/>
        <v>1740.24</v>
      </c>
      <c r="AH5" s="111">
        <f t="shared" si="4"/>
        <v>0</v>
      </c>
      <c r="AI5" s="111">
        <f t="shared" si="4"/>
        <v>0</v>
      </c>
      <c r="AJ5" s="111">
        <f t="shared" si="4"/>
        <v>0</v>
      </c>
      <c r="AK5" s="111">
        <f t="shared" si="4"/>
        <v>0</v>
      </c>
      <c r="AL5" s="111">
        <f t="shared" si="4"/>
        <v>0</v>
      </c>
      <c r="AM5" s="111">
        <f t="shared" si="4"/>
        <v>0</v>
      </c>
      <c r="AN5" s="111">
        <f t="shared" si="4"/>
        <v>0</v>
      </c>
      <c r="AO5" s="111">
        <f t="shared" si="4"/>
        <v>4907.5335950000008</v>
      </c>
      <c r="AP5" s="111">
        <f>SUM(AP6:AP26)</f>
        <v>4891.9335950000004</v>
      </c>
      <c r="AQ5" s="8"/>
      <c r="AR5" s="105">
        <f>SUM(AR6:AR26)</f>
        <v>36.5</v>
      </c>
      <c r="AS5" s="105">
        <f t="shared" ref="AS5:BC5" si="5">SUM(AS6:AS26)</f>
        <v>4</v>
      </c>
      <c r="AT5" s="105">
        <f t="shared" si="5"/>
        <v>5.25</v>
      </c>
      <c r="AU5" s="105">
        <f t="shared" si="5"/>
        <v>0</v>
      </c>
      <c r="AV5" s="105">
        <f t="shared" si="5"/>
        <v>0</v>
      </c>
      <c r="AW5" s="105">
        <f t="shared" si="5"/>
        <v>0</v>
      </c>
      <c r="AX5" s="105">
        <f t="shared" si="5"/>
        <v>0</v>
      </c>
      <c r="AY5" s="105">
        <f t="shared" si="5"/>
        <v>0</v>
      </c>
      <c r="AZ5" s="105">
        <f t="shared" si="5"/>
        <v>0</v>
      </c>
      <c r="BA5" s="105">
        <f t="shared" si="5"/>
        <v>0</v>
      </c>
      <c r="BB5" s="105">
        <f t="shared" si="5"/>
        <v>13.625</v>
      </c>
      <c r="BC5" s="105">
        <f t="shared" si="5"/>
        <v>13.625</v>
      </c>
      <c r="BD5" s="8"/>
      <c r="BE5" s="5" t="s">
        <v>83</v>
      </c>
    </row>
    <row r="6" spans="1:57" ht="15.6" customHeight="1" x14ac:dyDescent="0.3">
      <c r="A6" s="2"/>
      <c r="B6" s="3"/>
      <c r="C6" s="4"/>
      <c r="D6" s="435" t="s">
        <v>29</v>
      </c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168" t="s">
        <v>30</v>
      </c>
      <c r="R6" s="109">
        <f t="shared" ref="R6:AC17" si="6">SUMIF($A$35:$A$164,$Q6,C$35:C$164)</f>
        <v>0.4</v>
      </c>
      <c r="S6" s="109">
        <f t="shared" si="6"/>
        <v>0.4</v>
      </c>
      <c r="T6" s="109">
        <f t="shared" si="6"/>
        <v>0</v>
      </c>
      <c r="U6" s="109">
        <f t="shared" si="6"/>
        <v>0</v>
      </c>
      <c r="V6" s="109">
        <f t="shared" si="6"/>
        <v>0</v>
      </c>
      <c r="W6" s="109">
        <f t="shared" si="6"/>
        <v>0</v>
      </c>
      <c r="X6" s="109">
        <f t="shared" si="6"/>
        <v>0</v>
      </c>
      <c r="Y6" s="109">
        <f t="shared" si="6"/>
        <v>0</v>
      </c>
      <c r="Z6" s="109">
        <f t="shared" si="6"/>
        <v>0</v>
      </c>
      <c r="AA6" s="109">
        <f t="shared" si="6"/>
        <v>0</v>
      </c>
      <c r="AB6" s="109">
        <f t="shared" si="6"/>
        <v>0</v>
      </c>
      <c r="AC6" s="109">
        <f t="shared" si="6"/>
        <v>0</v>
      </c>
      <c r="AD6" s="110">
        <v>79083.33</v>
      </c>
      <c r="AE6" s="107">
        <f t="shared" ref="AE6:AP21" si="7">$AD6*R6*12/1000</f>
        <v>379.59998400000006</v>
      </c>
      <c r="AF6" s="107">
        <f t="shared" si="7"/>
        <v>379.59998400000006</v>
      </c>
      <c r="AG6" s="107">
        <f t="shared" si="7"/>
        <v>0</v>
      </c>
      <c r="AH6" s="107">
        <f t="shared" si="7"/>
        <v>0</v>
      </c>
      <c r="AI6" s="107">
        <f t="shared" si="7"/>
        <v>0</v>
      </c>
      <c r="AJ6" s="107">
        <f t="shared" si="7"/>
        <v>0</v>
      </c>
      <c r="AK6" s="107">
        <f t="shared" si="7"/>
        <v>0</v>
      </c>
      <c r="AL6" s="107">
        <f t="shared" si="7"/>
        <v>0</v>
      </c>
      <c r="AM6" s="107">
        <f t="shared" si="7"/>
        <v>0</v>
      </c>
      <c r="AN6" s="107">
        <f t="shared" si="7"/>
        <v>0</v>
      </c>
      <c r="AO6" s="107">
        <f t="shared" si="7"/>
        <v>0</v>
      </c>
      <c r="AP6" s="107">
        <f t="shared" si="7"/>
        <v>0</v>
      </c>
      <c r="AQ6" s="108">
        <f t="shared" ref="AQ6:AQ26" si="8">IFERROR(AE6*1000/12/(1+BC$31)/R6,0)</f>
        <v>52722.22</v>
      </c>
      <c r="AR6" s="109">
        <f>SUMIF($A$35:$A$164,$Q6,O$35:O$164)</f>
        <v>1</v>
      </c>
      <c r="AS6" s="109">
        <f t="shared" ref="AS6:BC17" si="9">SUMIF($A$35:$A$164,$Q6,P$35:P$164)</f>
        <v>1</v>
      </c>
      <c r="AT6" s="109">
        <f t="shared" si="9"/>
        <v>0</v>
      </c>
      <c r="AU6" s="109">
        <f t="shared" si="9"/>
        <v>0</v>
      </c>
      <c r="AV6" s="109">
        <f t="shared" si="9"/>
        <v>0</v>
      </c>
      <c r="AW6" s="109">
        <f t="shared" si="9"/>
        <v>0</v>
      </c>
      <c r="AX6" s="109">
        <f t="shared" si="9"/>
        <v>0</v>
      </c>
      <c r="AY6" s="109">
        <f t="shared" si="9"/>
        <v>0</v>
      </c>
      <c r="AZ6" s="109">
        <f t="shared" si="9"/>
        <v>0</v>
      </c>
      <c r="BA6" s="109">
        <f t="shared" si="9"/>
        <v>0</v>
      </c>
      <c r="BB6" s="109">
        <f t="shared" si="9"/>
        <v>0</v>
      </c>
      <c r="BC6" s="109">
        <f t="shared" si="9"/>
        <v>0</v>
      </c>
      <c r="BD6" s="8"/>
      <c r="BE6" s="5" t="s">
        <v>83</v>
      </c>
    </row>
    <row r="7" spans="1:57" ht="15.6" customHeight="1" x14ac:dyDescent="0.3">
      <c r="A7" s="2"/>
      <c r="B7" s="3"/>
      <c r="C7" s="4"/>
      <c r="D7" s="435" t="s">
        <v>355</v>
      </c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168" t="s">
        <v>32</v>
      </c>
      <c r="R7" s="109">
        <f t="shared" si="6"/>
        <v>0</v>
      </c>
      <c r="S7" s="109">
        <f t="shared" si="6"/>
        <v>0</v>
      </c>
      <c r="T7" s="109">
        <f t="shared" si="6"/>
        <v>0</v>
      </c>
      <c r="U7" s="109">
        <f t="shared" si="6"/>
        <v>0</v>
      </c>
      <c r="V7" s="109">
        <f t="shared" si="6"/>
        <v>0</v>
      </c>
      <c r="W7" s="109">
        <f t="shared" si="6"/>
        <v>0</v>
      </c>
      <c r="X7" s="109">
        <f t="shared" si="6"/>
        <v>0</v>
      </c>
      <c r="Y7" s="109">
        <f t="shared" si="6"/>
        <v>0</v>
      </c>
      <c r="Z7" s="109">
        <f t="shared" si="6"/>
        <v>0</v>
      </c>
      <c r="AA7" s="109">
        <f t="shared" si="6"/>
        <v>0</v>
      </c>
      <c r="AB7" s="109">
        <f t="shared" si="6"/>
        <v>0</v>
      </c>
      <c r="AC7" s="109">
        <f t="shared" si="6"/>
        <v>0</v>
      </c>
      <c r="AD7" s="110"/>
      <c r="AE7" s="107">
        <f t="shared" si="7"/>
        <v>0</v>
      </c>
      <c r="AF7" s="107">
        <f t="shared" si="7"/>
        <v>0</v>
      </c>
      <c r="AG7" s="107">
        <f t="shared" si="7"/>
        <v>0</v>
      </c>
      <c r="AH7" s="107">
        <f t="shared" si="7"/>
        <v>0</v>
      </c>
      <c r="AI7" s="107">
        <f t="shared" si="7"/>
        <v>0</v>
      </c>
      <c r="AJ7" s="107">
        <f t="shared" si="7"/>
        <v>0</v>
      </c>
      <c r="AK7" s="107">
        <f t="shared" si="7"/>
        <v>0</v>
      </c>
      <c r="AL7" s="107">
        <f t="shared" si="7"/>
        <v>0</v>
      </c>
      <c r="AM7" s="107">
        <f t="shared" si="7"/>
        <v>0</v>
      </c>
      <c r="AN7" s="107">
        <f t="shared" si="7"/>
        <v>0</v>
      </c>
      <c r="AO7" s="107">
        <f t="shared" si="7"/>
        <v>0</v>
      </c>
      <c r="AP7" s="107">
        <f t="shared" si="7"/>
        <v>0</v>
      </c>
      <c r="AQ7" s="108">
        <f t="shared" si="8"/>
        <v>0</v>
      </c>
      <c r="AR7" s="109">
        <f t="shared" ref="AR7:AR17" si="10">SUMIF($A$35:$A$164,$Q7,O$35:O$164)</f>
        <v>0</v>
      </c>
      <c r="AS7" s="109">
        <f t="shared" si="9"/>
        <v>0</v>
      </c>
      <c r="AT7" s="109">
        <f t="shared" si="9"/>
        <v>0</v>
      </c>
      <c r="AU7" s="109">
        <f t="shared" si="9"/>
        <v>0</v>
      </c>
      <c r="AV7" s="109">
        <f t="shared" si="9"/>
        <v>0</v>
      </c>
      <c r="AW7" s="109">
        <f t="shared" si="9"/>
        <v>0</v>
      </c>
      <c r="AX7" s="109">
        <f t="shared" si="9"/>
        <v>0</v>
      </c>
      <c r="AY7" s="109">
        <f t="shared" si="9"/>
        <v>0</v>
      </c>
      <c r="AZ7" s="109">
        <f t="shared" si="9"/>
        <v>0</v>
      </c>
      <c r="BA7" s="109">
        <f t="shared" si="9"/>
        <v>0</v>
      </c>
      <c r="BB7" s="109">
        <f t="shared" si="9"/>
        <v>0</v>
      </c>
      <c r="BC7" s="109">
        <f t="shared" si="9"/>
        <v>0</v>
      </c>
      <c r="BD7" s="8"/>
      <c r="BE7" s="5" t="s">
        <v>83</v>
      </c>
    </row>
    <row r="8" spans="1:57" ht="15.6" customHeight="1" x14ac:dyDescent="0.3">
      <c r="A8" s="2"/>
      <c r="B8" s="3"/>
      <c r="C8" s="4" t="s">
        <v>177</v>
      </c>
      <c r="D8" s="435" t="s">
        <v>34</v>
      </c>
      <c r="E8" s="435"/>
      <c r="F8" s="435"/>
      <c r="G8" s="435"/>
      <c r="H8" s="435"/>
      <c r="I8" s="435"/>
      <c r="J8" s="435"/>
      <c r="K8" s="435"/>
      <c r="L8" s="435"/>
      <c r="M8" s="435"/>
      <c r="N8" s="435"/>
      <c r="O8" s="435"/>
      <c r="P8" s="435"/>
      <c r="Q8" s="106" t="s">
        <v>35</v>
      </c>
      <c r="R8" s="109">
        <f t="shared" si="6"/>
        <v>0</v>
      </c>
      <c r="S8" s="109">
        <f t="shared" si="6"/>
        <v>0</v>
      </c>
      <c r="T8" s="109">
        <f t="shared" si="6"/>
        <v>0</v>
      </c>
      <c r="U8" s="109">
        <f t="shared" si="6"/>
        <v>0</v>
      </c>
      <c r="V8" s="109">
        <f t="shared" si="6"/>
        <v>0</v>
      </c>
      <c r="W8" s="109">
        <f t="shared" si="6"/>
        <v>0</v>
      </c>
      <c r="X8" s="109">
        <f t="shared" si="6"/>
        <v>0</v>
      </c>
      <c r="Y8" s="109">
        <f t="shared" si="6"/>
        <v>0</v>
      </c>
      <c r="Z8" s="109">
        <f t="shared" si="6"/>
        <v>0</v>
      </c>
      <c r="AA8" s="109">
        <f t="shared" si="6"/>
        <v>0</v>
      </c>
      <c r="AB8" s="109">
        <f t="shared" si="6"/>
        <v>0</v>
      </c>
      <c r="AC8" s="109">
        <f t="shared" si="6"/>
        <v>0</v>
      </c>
      <c r="AD8" s="110"/>
      <c r="AE8" s="107">
        <f t="shared" si="7"/>
        <v>0</v>
      </c>
      <c r="AF8" s="107">
        <f t="shared" si="7"/>
        <v>0</v>
      </c>
      <c r="AG8" s="107">
        <f t="shared" si="7"/>
        <v>0</v>
      </c>
      <c r="AH8" s="107">
        <f t="shared" si="7"/>
        <v>0</v>
      </c>
      <c r="AI8" s="107">
        <f t="shared" si="7"/>
        <v>0</v>
      </c>
      <c r="AJ8" s="107">
        <f t="shared" si="7"/>
        <v>0</v>
      </c>
      <c r="AK8" s="107">
        <f t="shared" si="7"/>
        <v>0</v>
      </c>
      <c r="AL8" s="107">
        <f t="shared" si="7"/>
        <v>0</v>
      </c>
      <c r="AM8" s="107">
        <f t="shared" si="7"/>
        <v>0</v>
      </c>
      <c r="AN8" s="107">
        <f t="shared" si="7"/>
        <v>0</v>
      </c>
      <c r="AO8" s="107">
        <f t="shared" si="7"/>
        <v>0</v>
      </c>
      <c r="AP8" s="107">
        <f t="shared" si="7"/>
        <v>0</v>
      </c>
      <c r="AQ8" s="108">
        <f t="shared" si="8"/>
        <v>0</v>
      </c>
      <c r="AR8" s="109">
        <f t="shared" si="10"/>
        <v>0</v>
      </c>
      <c r="AS8" s="109">
        <f t="shared" si="9"/>
        <v>0</v>
      </c>
      <c r="AT8" s="109">
        <f t="shared" si="9"/>
        <v>0</v>
      </c>
      <c r="AU8" s="109">
        <f t="shared" si="9"/>
        <v>0</v>
      </c>
      <c r="AV8" s="109">
        <f t="shared" si="9"/>
        <v>0</v>
      </c>
      <c r="AW8" s="109">
        <f t="shared" si="9"/>
        <v>0</v>
      </c>
      <c r="AX8" s="109">
        <f t="shared" si="9"/>
        <v>0</v>
      </c>
      <c r="AY8" s="109">
        <f t="shared" si="9"/>
        <v>0</v>
      </c>
      <c r="AZ8" s="109">
        <f t="shared" si="9"/>
        <v>0</v>
      </c>
      <c r="BA8" s="109">
        <f t="shared" si="9"/>
        <v>0</v>
      </c>
      <c r="BB8" s="109">
        <f t="shared" si="9"/>
        <v>0</v>
      </c>
      <c r="BC8" s="109">
        <f t="shared" si="9"/>
        <v>0</v>
      </c>
      <c r="BD8" s="8"/>
      <c r="BE8" s="5" t="s">
        <v>83</v>
      </c>
    </row>
    <row r="9" spans="1:57" ht="15.6" customHeight="1" x14ac:dyDescent="0.3">
      <c r="A9" s="2"/>
      <c r="B9" s="3" t="s">
        <v>38</v>
      </c>
      <c r="C9" s="6"/>
      <c r="D9" s="435" t="s">
        <v>36</v>
      </c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168" t="s">
        <v>37</v>
      </c>
      <c r="R9" s="109">
        <f t="shared" si="6"/>
        <v>0</v>
      </c>
      <c r="S9" s="109">
        <f t="shared" si="6"/>
        <v>0</v>
      </c>
      <c r="T9" s="109">
        <f t="shared" si="6"/>
        <v>0</v>
      </c>
      <c r="U9" s="109">
        <f t="shared" si="6"/>
        <v>0</v>
      </c>
      <c r="V9" s="109">
        <f t="shared" si="6"/>
        <v>0</v>
      </c>
      <c r="W9" s="109">
        <f t="shared" si="6"/>
        <v>0</v>
      </c>
      <c r="X9" s="109">
        <f t="shared" si="6"/>
        <v>0</v>
      </c>
      <c r="Y9" s="109">
        <f t="shared" si="6"/>
        <v>0</v>
      </c>
      <c r="Z9" s="109">
        <f t="shared" si="6"/>
        <v>0</v>
      </c>
      <c r="AA9" s="109">
        <f t="shared" si="6"/>
        <v>0</v>
      </c>
      <c r="AB9" s="109">
        <f t="shared" si="6"/>
        <v>0</v>
      </c>
      <c r="AC9" s="109">
        <f t="shared" si="6"/>
        <v>0</v>
      </c>
      <c r="AD9" s="110"/>
      <c r="AE9" s="107">
        <f t="shared" si="7"/>
        <v>0</v>
      </c>
      <c r="AF9" s="107">
        <f t="shared" si="7"/>
        <v>0</v>
      </c>
      <c r="AG9" s="107">
        <f t="shared" si="7"/>
        <v>0</v>
      </c>
      <c r="AH9" s="107">
        <f t="shared" si="7"/>
        <v>0</v>
      </c>
      <c r="AI9" s="107">
        <f t="shared" si="7"/>
        <v>0</v>
      </c>
      <c r="AJ9" s="107">
        <f t="shared" si="7"/>
        <v>0</v>
      </c>
      <c r="AK9" s="107">
        <f t="shared" si="7"/>
        <v>0</v>
      </c>
      <c r="AL9" s="107">
        <f t="shared" si="7"/>
        <v>0</v>
      </c>
      <c r="AM9" s="107">
        <f t="shared" si="7"/>
        <v>0</v>
      </c>
      <c r="AN9" s="107">
        <f t="shared" si="7"/>
        <v>0</v>
      </c>
      <c r="AO9" s="107">
        <f t="shared" si="7"/>
        <v>0</v>
      </c>
      <c r="AP9" s="107">
        <f t="shared" si="7"/>
        <v>0</v>
      </c>
      <c r="AQ9" s="108">
        <f t="shared" si="8"/>
        <v>0</v>
      </c>
      <c r="AR9" s="109">
        <f t="shared" si="10"/>
        <v>0</v>
      </c>
      <c r="AS9" s="109">
        <f t="shared" si="9"/>
        <v>0</v>
      </c>
      <c r="AT9" s="109">
        <f t="shared" si="9"/>
        <v>0</v>
      </c>
      <c r="AU9" s="109">
        <f t="shared" si="9"/>
        <v>0</v>
      </c>
      <c r="AV9" s="109">
        <f t="shared" si="9"/>
        <v>0</v>
      </c>
      <c r="AW9" s="109">
        <f t="shared" si="9"/>
        <v>0</v>
      </c>
      <c r="AX9" s="109">
        <f t="shared" si="9"/>
        <v>0</v>
      </c>
      <c r="AY9" s="109">
        <f t="shared" si="9"/>
        <v>0</v>
      </c>
      <c r="AZ9" s="109">
        <f t="shared" si="9"/>
        <v>0</v>
      </c>
      <c r="BA9" s="109">
        <f t="shared" si="9"/>
        <v>0</v>
      </c>
      <c r="BB9" s="109">
        <f t="shared" si="9"/>
        <v>0</v>
      </c>
      <c r="BC9" s="109">
        <f t="shared" si="9"/>
        <v>0</v>
      </c>
      <c r="BD9" s="8"/>
      <c r="BE9" s="5" t="s">
        <v>83</v>
      </c>
    </row>
    <row r="10" spans="1:57" x14ac:dyDescent="0.3">
      <c r="A10" s="2"/>
      <c r="B10" s="3" t="s">
        <v>42</v>
      </c>
      <c r="C10" s="6"/>
      <c r="D10" s="435" t="s">
        <v>40</v>
      </c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168" t="s">
        <v>41</v>
      </c>
      <c r="R10" s="109">
        <f t="shared" si="6"/>
        <v>0</v>
      </c>
      <c r="S10" s="109">
        <f t="shared" si="6"/>
        <v>0</v>
      </c>
      <c r="T10" s="109">
        <f t="shared" si="6"/>
        <v>0</v>
      </c>
      <c r="U10" s="109">
        <f t="shared" si="6"/>
        <v>0</v>
      </c>
      <c r="V10" s="109">
        <f t="shared" si="6"/>
        <v>0</v>
      </c>
      <c r="W10" s="109">
        <f t="shared" si="6"/>
        <v>0</v>
      </c>
      <c r="X10" s="109">
        <f t="shared" si="6"/>
        <v>0</v>
      </c>
      <c r="Y10" s="109">
        <f t="shared" si="6"/>
        <v>0</v>
      </c>
      <c r="Z10" s="109">
        <f t="shared" si="6"/>
        <v>0</v>
      </c>
      <c r="AA10" s="109">
        <f t="shared" si="6"/>
        <v>0</v>
      </c>
      <c r="AB10" s="109">
        <f t="shared" si="6"/>
        <v>0</v>
      </c>
      <c r="AC10" s="109">
        <f t="shared" si="6"/>
        <v>0</v>
      </c>
      <c r="AD10" s="110">
        <v>24581.25</v>
      </c>
      <c r="AE10" s="107">
        <f t="shared" si="7"/>
        <v>0</v>
      </c>
      <c r="AF10" s="107">
        <f t="shared" si="7"/>
        <v>0</v>
      </c>
      <c r="AG10" s="107">
        <f t="shared" si="7"/>
        <v>0</v>
      </c>
      <c r="AH10" s="107">
        <f t="shared" si="7"/>
        <v>0</v>
      </c>
      <c r="AI10" s="107">
        <f t="shared" si="7"/>
        <v>0</v>
      </c>
      <c r="AJ10" s="107">
        <f t="shared" si="7"/>
        <v>0</v>
      </c>
      <c r="AK10" s="107">
        <f t="shared" si="7"/>
        <v>0</v>
      </c>
      <c r="AL10" s="107">
        <f t="shared" si="7"/>
        <v>0</v>
      </c>
      <c r="AM10" s="107">
        <f t="shared" si="7"/>
        <v>0</v>
      </c>
      <c r="AN10" s="107">
        <f t="shared" si="7"/>
        <v>0</v>
      </c>
      <c r="AO10" s="107">
        <f t="shared" si="7"/>
        <v>0</v>
      </c>
      <c r="AP10" s="107">
        <f t="shared" si="7"/>
        <v>0</v>
      </c>
      <c r="AQ10" s="108">
        <f t="shared" si="8"/>
        <v>0</v>
      </c>
      <c r="AR10" s="109">
        <f t="shared" si="10"/>
        <v>0.25</v>
      </c>
      <c r="AS10" s="109">
        <f t="shared" si="9"/>
        <v>0</v>
      </c>
      <c r="AT10" s="109">
        <f t="shared" si="9"/>
        <v>0</v>
      </c>
      <c r="AU10" s="109">
        <f t="shared" si="9"/>
        <v>0</v>
      </c>
      <c r="AV10" s="109">
        <f t="shared" si="9"/>
        <v>0</v>
      </c>
      <c r="AW10" s="109">
        <f t="shared" si="9"/>
        <v>0</v>
      </c>
      <c r="AX10" s="109">
        <f t="shared" si="9"/>
        <v>0</v>
      </c>
      <c r="AY10" s="109">
        <f t="shared" si="9"/>
        <v>0</v>
      </c>
      <c r="AZ10" s="109">
        <f t="shared" si="9"/>
        <v>0</v>
      </c>
      <c r="BA10" s="109">
        <f t="shared" si="9"/>
        <v>0</v>
      </c>
      <c r="BB10" s="109">
        <f t="shared" si="9"/>
        <v>0.125</v>
      </c>
      <c r="BC10" s="109">
        <f t="shared" si="9"/>
        <v>0.125</v>
      </c>
      <c r="BD10" s="8"/>
      <c r="BE10" s="5" t="s">
        <v>83</v>
      </c>
    </row>
    <row r="11" spans="1:57" ht="15.6" customHeight="1" x14ac:dyDescent="0.3">
      <c r="A11" s="2"/>
      <c r="B11" s="3" t="s">
        <v>44</v>
      </c>
      <c r="C11" s="6">
        <v>365</v>
      </c>
      <c r="D11" s="435" t="s">
        <v>356</v>
      </c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106" t="s">
        <v>43</v>
      </c>
      <c r="R11" s="109">
        <f t="shared" si="6"/>
        <v>0</v>
      </c>
      <c r="S11" s="109">
        <f t="shared" si="6"/>
        <v>0</v>
      </c>
      <c r="T11" s="109">
        <f t="shared" si="6"/>
        <v>0</v>
      </c>
      <c r="U11" s="109">
        <f t="shared" si="6"/>
        <v>0</v>
      </c>
      <c r="V11" s="109">
        <f t="shared" si="6"/>
        <v>0</v>
      </c>
      <c r="W11" s="109">
        <f t="shared" si="6"/>
        <v>0</v>
      </c>
      <c r="X11" s="109">
        <f t="shared" si="6"/>
        <v>0</v>
      </c>
      <c r="Y11" s="109">
        <f t="shared" si="6"/>
        <v>0</v>
      </c>
      <c r="Z11" s="109">
        <f t="shared" si="6"/>
        <v>0</v>
      </c>
      <c r="AA11" s="109">
        <f t="shared" si="6"/>
        <v>0</v>
      </c>
      <c r="AB11" s="109">
        <f t="shared" si="6"/>
        <v>0</v>
      </c>
      <c r="AC11" s="109">
        <f t="shared" si="6"/>
        <v>0</v>
      </c>
      <c r="AD11" s="110"/>
      <c r="AE11" s="107">
        <f t="shared" si="7"/>
        <v>0</v>
      </c>
      <c r="AF11" s="107">
        <f t="shared" si="7"/>
        <v>0</v>
      </c>
      <c r="AG11" s="107">
        <f t="shared" si="7"/>
        <v>0</v>
      </c>
      <c r="AH11" s="107">
        <f t="shared" si="7"/>
        <v>0</v>
      </c>
      <c r="AI11" s="107">
        <f t="shared" si="7"/>
        <v>0</v>
      </c>
      <c r="AJ11" s="107">
        <f t="shared" si="7"/>
        <v>0</v>
      </c>
      <c r="AK11" s="107">
        <f t="shared" si="7"/>
        <v>0</v>
      </c>
      <c r="AL11" s="107">
        <f t="shared" si="7"/>
        <v>0</v>
      </c>
      <c r="AM11" s="107">
        <f t="shared" si="7"/>
        <v>0</v>
      </c>
      <c r="AN11" s="107">
        <f t="shared" si="7"/>
        <v>0</v>
      </c>
      <c r="AO11" s="107">
        <f t="shared" si="7"/>
        <v>0</v>
      </c>
      <c r="AP11" s="107">
        <f t="shared" si="7"/>
        <v>0</v>
      </c>
      <c r="AQ11" s="108">
        <f t="shared" si="8"/>
        <v>0</v>
      </c>
      <c r="AR11" s="109">
        <f t="shared" si="10"/>
        <v>0</v>
      </c>
      <c r="AS11" s="109">
        <f t="shared" si="9"/>
        <v>0</v>
      </c>
      <c r="AT11" s="109">
        <f t="shared" si="9"/>
        <v>0</v>
      </c>
      <c r="AU11" s="109">
        <f t="shared" si="9"/>
        <v>0</v>
      </c>
      <c r="AV11" s="109">
        <f t="shared" si="9"/>
        <v>0</v>
      </c>
      <c r="AW11" s="109">
        <f t="shared" si="9"/>
        <v>0</v>
      </c>
      <c r="AX11" s="109">
        <f t="shared" si="9"/>
        <v>0</v>
      </c>
      <c r="AY11" s="109">
        <f t="shared" si="9"/>
        <v>0</v>
      </c>
      <c r="AZ11" s="109">
        <f t="shared" si="9"/>
        <v>0</v>
      </c>
      <c r="BA11" s="109">
        <f t="shared" si="9"/>
        <v>0</v>
      </c>
      <c r="BB11" s="109">
        <f t="shared" si="9"/>
        <v>0</v>
      </c>
      <c r="BC11" s="109">
        <f t="shared" si="9"/>
        <v>0</v>
      </c>
      <c r="BD11" s="8"/>
      <c r="BE11" s="5" t="s">
        <v>83</v>
      </c>
    </row>
    <row r="12" spans="1:57" ht="15.6" customHeight="1" x14ac:dyDescent="0.3">
      <c r="A12" s="2"/>
      <c r="B12" s="3" t="s">
        <v>46</v>
      </c>
      <c r="C12" s="6">
        <v>24</v>
      </c>
      <c r="D12" s="435" t="s">
        <v>357</v>
      </c>
      <c r="E12" s="435"/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106" t="s">
        <v>358</v>
      </c>
      <c r="R12" s="109">
        <f t="shared" si="6"/>
        <v>0</v>
      </c>
      <c r="S12" s="109">
        <f t="shared" si="6"/>
        <v>0</v>
      </c>
      <c r="T12" s="109">
        <f t="shared" si="6"/>
        <v>0</v>
      </c>
      <c r="U12" s="109">
        <f t="shared" si="6"/>
        <v>0</v>
      </c>
      <c r="V12" s="109">
        <f t="shared" si="6"/>
        <v>0</v>
      </c>
      <c r="W12" s="109">
        <f t="shared" si="6"/>
        <v>0</v>
      </c>
      <c r="X12" s="109">
        <f t="shared" si="6"/>
        <v>0</v>
      </c>
      <c r="Y12" s="109">
        <f t="shared" si="6"/>
        <v>0</v>
      </c>
      <c r="Z12" s="109">
        <f t="shared" si="6"/>
        <v>0</v>
      </c>
      <c r="AA12" s="109">
        <f t="shared" si="6"/>
        <v>0</v>
      </c>
      <c r="AB12" s="109">
        <f t="shared" si="6"/>
        <v>0</v>
      </c>
      <c r="AC12" s="109">
        <f t="shared" si="6"/>
        <v>0</v>
      </c>
      <c r="AD12" s="110"/>
      <c r="AE12" s="107">
        <f t="shared" si="7"/>
        <v>0</v>
      </c>
      <c r="AF12" s="107">
        <f t="shared" si="7"/>
        <v>0</v>
      </c>
      <c r="AG12" s="107">
        <f t="shared" si="7"/>
        <v>0</v>
      </c>
      <c r="AH12" s="107">
        <f t="shared" si="7"/>
        <v>0</v>
      </c>
      <c r="AI12" s="107">
        <f t="shared" si="7"/>
        <v>0</v>
      </c>
      <c r="AJ12" s="107">
        <f t="shared" si="7"/>
        <v>0</v>
      </c>
      <c r="AK12" s="107">
        <f t="shared" si="7"/>
        <v>0</v>
      </c>
      <c r="AL12" s="107">
        <f t="shared" si="7"/>
        <v>0</v>
      </c>
      <c r="AM12" s="107">
        <f t="shared" si="7"/>
        <v>0</v>
      </c>
      <c r="AN12" s="107">
        <f t="shared" si="7"/>
        <v>0</v>
      </c>
      <c r="AO12" s="107">
        <f t="shared" si="7"/>
        <v>0</v>
      </c>
      <c r="AP12" s="107">
        <f t="shared" si="7"/>
        <v>0</v>
      </c>
      <c r="AQ12" s="108">
        <f t="shared" si="8"/>
        <v>0</v>
      </c>
      <c r="AR12" s="109">
        <f t="shared" si="10"/>
        <v>0</v>
      </c>
      <c r="AS12" s="109">
        <f t="shared" si="9"/>
        <v>0</v>
      </c>
      <c r="AT12" s="109">
        <f t="shared" si="9"/>
        <v>0</v>
      </c>
      <c r="AU12" s="109">
        <f t="shared" si="9"/>
        <v>0</v>
      </c>
      <c r="AV12" s="109">
        <f t="shared" si="9"/>
        <v>0</v>
      </c>
      <c r="AW12" s="109">
        <f t="shared" si="9"/>
        <v>0</v>
      </c>
      <c r="AX12" s="109">
        <f t="shared" si="9"/>
        <v>0</v>
      </c>
      <c r="AY12" s="109">
        <f t="shared" si="9"/>
        <v>0</v>
      </c>
      <c r="AZ12" s="109">
        <f t="shared" si="9"/>
        <v>0</v>
      </c>
      <c r="BA12" s="109">
        <f t="shared" si="9"/>
        <v>0</v>
      </c>
      <c r="BB12" s="109">
        <f t="shared" si="9"/>
        <v>0</v>
      </c>
      <c r="BC12" s="109">
        <f t="shared" si="9"/>
        <v>0</v>
      </c>
      <c r="BD12" s="8"/>
      <c r="BE12" s="5" t="s">
        <v>83</v>
      </c>
    </row>
    <row r="13" spans="1:57" ht="15.6" customHeight="1" x14ac:dyDescent="0.3">
      <c r="A13" s="2"/>
      <c r="B13" s="3" t="s">
        <v>49</v>
      </c>
      <c r="C13" s="6">
        <v>8</v>
      </c>
      <c r="D13" s="435" t="s">
        <v>213</v>
      </c>
      <c r="E13" s="435"/>
      <c r="F13" s="435"/>
      <c r="G13" s="435"/>
      <c r="H13" s="435"/>
      <c r="I13" s="435"/>
      <c r="J13" s="435"/>
      <c r="K13" s="435"/>
      <c r="L13" s="435"/>
      <c r="M13" s="435"/>
      <c r="N13" s="435"/>
      <c r="O13" s="435"/>
      <c r="P13" s="435"/>
      <c r="Q13" s="168" t="s">
        <v>45</v>
      </c>
      <c r="R13" s="109">
        <f t="shared" si="6"/>
        <v>1</v>
      </c>
      <c r="S13" s="109">
        <f t="shared" si="6"/>
        <v>0</v>
      </c>
      <c r="T13" s="109">
        <f t="shared" si="6"/>
        <v>0</v>
      </c>
      <c r="U13" s="109">
        <f t="shared" si="6"/>
        <v>0</v>
      </c>
      <c r="V13" s="109">
        <f t="shared" si="6"/>
        <v>0</v>
      </c>
      <c r="W13" s="109">
        <f t="shared" si="6"/>
        <v>0</v>
      </c>
      <c r="X13" s="109">
        <f t="shared" si="6"/>
        <v>0</v>
      </c>
      <c r="Y13" s="109">
        <f t="shared" si="6"/>
        <v>0</v>
      </c>
      <c r="Z13" s="109">
        <f t="shared" si="6"/>
        <v>0</v>
      </c>
      <c r="AA13" s="109">
        <f t="shared" si="6"/>
        <v>0</v>
      </c>
      <c r="AB13" s="109">
        <f t="shared" si="6"/>
        <v>0.5</v>
      </c>
      <c r="AC13" s="109">
        <f t="shared" si="6"/>
        <v>0.5</v>
      </c>
      <c r="AD13" s="110">
        <v>37460.145833333336</v>
      </c>
      <c r="AE13" s="107">
        <f t="shared" si="7"/>
        <v>449.52175</v>
      </c>
      <c r="AF13" s="107">
        <f t="shared" si="7"/>
        <v>0</v>
      </c>
      <c r="AG13" s="107">
        <f t="shared" si="7"/>
        <v>0</v>
      </c>
      <c r="AH13" s="107">
        <f t="shared" si="7"/>
        <v>0</v>
      </c>
      <c r="AI13" s="107">
        <f t="shared" si="7"/>
        <v>0</v>
      </c>
      <c r="AJ13" s="107">
        <f t="shared" si="7"/>
        <v>0</v>
      </c>
      <c r="AK13" s="107">
        <f t="shared" si="7"/>
        <v>0</v>
      </c>
      <c r="AL13" s="107">
        <f t="shared" si="7"/>
        <v>0</v>
      </c>
      <c r="AM13" s="107">
        <f t="shared" si="7"/>
        <v>0</v>
      </c>
      <c r="AN13" s="107">
        <f t="shared" si="7"/>
        <v>0</v>
      </c>
      <c r="AO13" s="107">
        <f t="shared" si="7"/>
        <v>224.760875</v>
      </c>
      <c r="AP13" s="107">
        <f t="shared" si="7"/>
        <v>224.760875</v>
      </c>
      <c r="AQ13" s="108">
        <f t="shared" si="8"/>
        <v>24973.430555555558</v>
      </c>
      <c r="AR13" s="109">
        <f t="shared" si="10"/>
        <v>1</v>
      </c>
      <c r="AS13" s="109">
        <f t="shared" si="9"/>
        <v>0</v>
      </c>
      <c r="AT13" s="109">
        <f t="shared" si="9"/>
        <v>0</v>
      </c>
      <c r="AU13" s="109">
        <f t="shared" si="9"/>
        <v>0</v>
      </c>
      <c r="AV13" s="109">
        <f t="shared" si="9"/>
        <v>0</v>
      </c>
      <c r="AW13" s="109">
        <f t="shared" si="9"/>
        <v>0</v>
      </c>
      <c r="AX13" s="109">
        <f t="shared" si="9"/>
        <v>0</v>
      </c>
      <c r="AY13" s="109">
        <f t="shared" si="9"/>
        <v>0</v>
      </c>
      <c r="AZ13" s="109">
        <f t="shared" si="9"/>
        <v>0</v>
      </c>
      <c r="BA13" s="109">
        <f t="shared" si="9"/>
        <v>0</v>
      </c>
      <c r="BB13" s="109">
        <f t="shared" si="9"/>
        <v>0.5</v>
      </c>
      <c r="BC13" s="109">
        <f t="shared" si="9"/>
        <v>0.5</v>
      </c>
      <c r="BD13" s="8"/>
      <c r="BE13" s="5" t="s">
        <v>83</v>
      </c>
    </row>
    <row r="14" spans="1:57" ht="15.6" customHeight="1" x14ac:dyDescent="0.3">
      <c r="A14" s="2"/>
      <c r="B14" s="3" t="s">
        <v>52</v>
      </c>
      <c r="C14" s="6">
        <v>15</v>
      </c>
      <c r="D14" s="435" t="s">
        <v>47</v>
      </c>
      <c r="E14" s="435"/>
      <c r="F14" s="435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168" t="s">
        <v>48</v>
      </c>
      <c r="R14" s="109">
        <f t="shared" si="6"/>
        <v>0</v>
      </c>
      <c r="S14" s="109">
        <f t="shared" si="6"/>
        <v>0</v>
      </c>
      <c r="T14" s="109">
        <f t="shared" si="6"/>
        <v>0</v>
      </c>
      <c r="U14" s="109">
        <f t="shared" si="6"/>
        <v>0</v>
      </c>
      <c r="V14" s="109">
        <f t="shared" si="6"/>
        <v>0</v>
      </c>
      <c r="W14" s="109">
        <f t="shared" si="6"/>
        <v>0</v>
      </c>
      <c r="X14" s="109">
        <f t="shared" si="6"/>
        <v>0</v>
      </c>
      <c r="Y14" s="109">
        <f t="shared" si="6"/>
        <v>0</v>
      </c>
      <c r="Z14" s="109">
        <f t="shared" si="6"/>
        <v>0</v>
      </c>
      <c r="AA14" s="109">
        <f t="shared" si="6"/>
        <v>0</v>
      </c>
      <c r="AB14" s="109">
        <f t="shared" si="6"/>
        <v>0</v>
      </c>
      <c r="AC14" s="109">
        <f t="shared" si="6"/>
        <v>0</v>
      </c>
      <c r="AD14" s="110"/>
      <c r="AE14" s="107">
        <f t="shared" si="7"/>
        <v>0</v>
      </c>
      <c r="AF14" s="107">
        <f t="shared" si="7"/>
        <v>0</v>
      </c>
      <c r="AG14" s="107">
        <f t="shared" si="7"/>
        <v>0</v>
      </c>
      <c r="AH14" s="107">
        <f t="shared" si="7"/>
        <v>0</v>
      </c>
      <c r="AI14" s="107">
        <f t="shared" si="7"/>
        <v>0</v>
      </c>
      <c r="AJ14" s="107">
        <f t="shared" si="7"/>
        <v>0</v>
      </c>
      <c r="AK14" s="107">
        <f t="shared" si="7"/>
        <v>0</v>
      </c>
      <c r="AL14" s="107">
        <f t="shared" si="7"/>
        <v>0</v>
      </c>
      <c r="AM14" s="107">
        <f t="shared" si="7"/>
        <v>0</v>
      </c>
      <c r="AN14" s="107">
        <f t="shared" si="7"/>
        <v>0</v>
      </c>
      <c r="AO14" s="107">
        <f t="shared" si="7"/>
        <v>0</v>
      </c>
      <c r="AP14" s="107">
        <f t="shared" si="7"/>
        <v>0</v>
      </c>
      <c r="AQ14" s="108">
        <f t="shared" si="8"/>
        <v>0</v>
      </c>
      <c r="AR14" s="109">
        <f t="shared" si="10"/>
        <v>0</v>
      </c>
      <c r="AS14" s="109">
        <f t="shared" si="9"/>
        <v>0</v>
      </c>
      <c r="AT14" s="109">
        <f t="shared" si="9"/>
        <v>0</v>
      </c>
      <c r="AU14" s="109">
        <f t="shared" si="9"/>
        <v>0</v>
      </c>
      <c r="AV14" s="109">
        <f t="shared" si="9"/>
        <v>0</v>
      </c>
      <c r="AW14" s="109">
        <f t="shared" si="9"/>
        <v>0</v>
      </c>
      <c r="AX14" s="109">
        <f t="shared" si="9"/>
        <v>0</v>
      </c>
      <c r="AY14" s="109">
        <f t="shared" si="9"/>
        <v>0</v>
      </c>
      <c r="AZ14" s="109">
        <f t="shared" si="9"/>
        <v>0</v>
      </c>
      <c r="BA14" s="109">
        <f t="shared" si="9"/>
        <v>0</v>
      </c>
      <c r="BB14" s="109">
        <f t="shared" si="9"/>
        <v>0</v>
      </c>
      <c r="BC14" s="109">
        <f t="shared" si="9"/>
        <v>0</v>
      </c>
      <c r="BD14" s="8"/>
      <c r="BE14" s="5" t="s">
        <v>83</v>
      </c>
    </row>
    <row r="15" spans="1:57" ht="15.6" customHeight="1" x14ac:dyDescent="0.3">
      <c r="A15" s="2"/>
      <c r="B15" s="3"/>
      <c r="C15" s="6"/>
      <c r="D15" s="435" t="s">
        <v>50</v>
      </c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106" t="s">
        <v>51</v>
      </c>
      <c r="R15" s="109">
        <f t="shared" si="6"/>
        <v>0</v>
      </c>
      <c r="S15" s="109">
        <f t="shared" si="6"/>
        <v>0</v>
      </c>
      <c r="T15" s="109">
        <f t="shared" si="6"/>
        <v>0</v>
      </c>
      <c r="U15" s="109">
        <f t="shared" si="6"/>
        <v>0</v>
      </c>
      <c r="V15" s="109">
        <f t="shared" si="6"/>
        <v>0</v>
      </c>
      <c r="W15" s="109">
        <f t="shared" si="6"/>
        <v>0</v>
      </c>
      <c r="X15" s="109">
        <f t="shared" si="6"/>
        <v>0</v>
      </c>
      <c r="Y15" s="109">
        <f t="shared" si="6"/>
        <v>0</v>
      </c>
      <c r="Z15" s="109">
        <f t="shared" si="6"/>
        <v>0</v>
      </c>
      <c r="AA15" s="109">
        <f t="shared" si="6"/>
        <v>0</v>
      </c>
      <c r="AB15" s="109">
        <f t="shared" si="6"/>
        <v>0</v>
      </c>
      <c r="AC15" s="109">
        <f t="shared" si="6"/>
        <v>0</v>
      </c>
      <c r="AD15" s="110"/>
      <c r="AE15" s="107">
        <f t="shared" si="7"/>
        <v>0</v>
      </c>
      <c r="AF15" s="107">
        <f t="shared" si="7"/>
        <v>0</v>
      </c>
      <c r="AG15" s="107">
        <f t="shared" si="7"/>
        <v>0</v>
      </c>
      <c r="AH15" s="107">
        <f t="shared" si="7"/>
        <v>0</v>
      </c>
      <c r="AI15" s="107">
        <f t="shared" si="7"/>
        <v>0</v>
      </c>
      <c r="AJ15" s="107">
        <f t="shared" si="7"/>
        <v>0</v>
      </c>
      <c r="AK15" s="107">
        <f t="shared" si="7"/>
        <v>0</v>
      </c>
      <c r="AL15" s="107">
        <f t="shared" si="7"/>
        <v>0</v>
      </c>
      <c r="AM15" s="107">
        <f t="shared" si="7"/>
        <v>0</v>
      </c>
      <c r="AN15" s="107">
        <f t="shared" si="7"/>
        <v>0</v>
      </c>
      <c r="AO15" s="107">
        <f t="shared" si="7"/>
        <v>0</v>
      </c>
      <c r="AP15" s="107">
        <f t="shared" si="7"/>
        <v>0</v>
      </c>
      <c r="AQ15" s="108">
        <f t="shared" si="8"/>
        <v>0</v>
      </c>
      <c r="AR15" s="109">
        <f t="shared" si="10"/>
        <v>0</v>
      </c>
      <c r="AS15" s="109">
        <f t="shared" si="9"/>
        <v>0</v>
      </c>
      <c r="AT15" s="109">
        <f t="shared" si="9"/>
        <v>0</v>
      </c>
      <c r="AU15" s="109">
        <f t="shared" si="9"/>
        <v>0</v>
      </c>
      <c r="AV15" s="109">
        <f t="shared" si="9"/>
        <v>0</v>
      </c>
      <c r="AW15" s="109">
        <f t="shared" si="9"/>
        <v>0</v>
      </c>
      <c r="AX15" s="109">
        <f t="shared" si="9"/>
        <v>0</v>
      </c>
      <c r="AY15" s="109">
        <f t="shared" si="9"/>
        <v>0</v>
      </c>
      <c r="AZ15" s="109">
        <f t="shared" si="9"/>
        <v>0</v>
      </c>
      <c r="BA15" s="109">
        <f t="shared" si="9"/>
        <v>0</v>
      </c>
      <c r="BB15" s="109">
        <f t="shared" si="9"/>
        <v>0</v>
      </c>
      <c r="BC15" s="109">
        <f t="shared" si="9"/>
        <v>0</v>
      </c>
      <c r="BD15" s="8"/>
      <c r="BE15" s="5" t="s">
        <v>83</v>
      </c>
    </row>
    <row r="16" spans="1:57" ht="15.6" customHeight="1" x14ac:dyDescent="0.3">
      <c r="A16" s="2"/>
      <c r="B16" s="5" t="s">
        <v>28</v>
      </c>
      <c r="C16" s="130">
        <f>IFERROR(BD165/12/C165,0)</f>
        <v>29977.747929292931</v>
      </c>
      <c r="D16" s="435" t="s">
        <v>359</v>
      </c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168" t="s">
        <v>53</v>
      </c>
      <c r="R16" s="109">
        <f t="shared" si="6"/>
        <v>5.6000000000000005</v>
      </c>
      <c r="S16" s="109">
        <f t="shared" si="6"/>
        <v>0</v>
      </c>
      <c r="T16" s="109">
        <f t="shared" si="6"/>
        <v>1</v>
      </c>
      <c r="U16" s="109">
        <f t="shared" si="6"/>
        <v>0</v>
      </c>
      <c r="V16" s="109">
        <f t="shared" si="6"/>
        <v>0</v>
      </c>
      <c r="W16" s="109">
        <f t="shared" si="6"/>
        <v>0</v>
      </c>
      <c r="X16" s="109">
        <f t="shared" si="6"/>
        <v>0</v>
      </c>
      <c r="Y16" s="109">
        <f t="shared" si="6"/>
        <v>0</v>
      </c>
      <c r="Z16" s="109">
        <f t="shared" si="6"/>
        <v>0</v>
      </c>
      <c r="AA16" s="109">
        <f t="shared" si="6"/>
        <v>0</v>
      </c>
      <c r="AB16" s="109">
        <f t="shared" si="6"/>
        <v>2.3200000000000003</v>
      </c>
      <c r="AC16" s="109">
        <f t="shared" si="6"/>
        <v>2.2800000000000002</v>
      </c>
      <c r="AD16" s="110">
        <v>32500</v>
      </c>
      <c r="AE16" s="107">
        <f t="shared" si="7"/>
        <v>2184.0000000000005</v>
      </c>
      <c r="AF16" s="107">
        <f t="shared" si="7"/>
        <v>0</v>
      </c>
      <c r="AG16" s="107">
        <f t="shared" si="7"/>
        <v>390</v>
      </c>
      <c r="AH16" s="107">
        <f t="shared" si="7"/>
        <v>0</v>
      </c>
      <c r="AI16" s="107">
        <f t="shared" si="7"/>
        <v>0</v>
      </c>
      <c r="AJ16" s="107">
        <f t="shared" si="7"/>
        <v>0</v>
      </c>
      <c r="AK16" s="107">
        <f t="shared" si="7"/>
        <v>0</v>
      </c>
      <c r="AL16" s="107">
        <f t="shared" si="7"/>
        <v>0</v>
      </c>
      <c r="AM16" s="107">
        <f t="shared" si="7"/>
        <v>0</v>
      </c>
      <c r="AN16" s="107">
        <f t="shared" si="7"/>
        <v>0</v>
      </c>
      <c r="AO16" s="107">
        <f t="shared" si="7"/>
        <v>904.80000000000018</v>
      </c>
      <c r="AP16" s="107">
        <f t="shared" si="7"/>
        <v>889.20000000000027</v>
      </c>
      <c r="AQ16" s="108">
        <f t="shared" si="8"/>
        <v>21666.666666666668</v>
      </c>
      <c r="AR16" s="109">
        <f t="shared" si="10"/>
        <v>6</v>
      </c>
      <c r="AS16" s="109">
        <f t="shared" si="9"/>
        <v>0</v>
      </c>
      <c r="AT16" s="109">
        <f t="shared" si="9"/>
        <v>1</v>
      </c>
      <c r="AU16" s="109">
        <f t="shared" si="9"/>
        <v>0</v>
      </c>
      <c r="AV16" s="109">
        <f t="shared" si="9"/>
        <v>0</v>
      </c>
      <c r="AW16" s="109">
        <f t="shared" si="9"/>
        <v>0</v>
      </c>
      <c r="AX16" s="109">
        <f t="shared" si="9"/>
        <v>0</v>
      </c>
      <c r="AY16" s="109">
        <f t="shared" si="9"/>
        <v>0</v>
      </c>
      <c r="AZ16" s="109">
        <f t="shared" si="9"/>
        <v>0</v>
      </c>
      <c r="BA16" s="109">
        <f t="shared" si="9"/>
        <v>0</v>
      </c>
      <c r="BB16" s="109">
        <f t="shared" si="9"/>
        <v>2.5</v>
      </c>
      <c r="BC16" s="109">
        <f t="shared" si="9"/>
        <v>2.5</v>
      </c>
      <c r="BD16" s="8"/>
      <c r="BE16" s="5" t="s">
        <v>83</v>
      </c>
    </row>
    <row r="17" spans="1:61" ht="15.6" customHeight="1" x14ac:dyDescent="0.3">
      <c r="A17" s="2"/>
      <c r="B17" s="5" t="s">
        <v>31</v>
      </c>
      <c r="C17" s="130">
        <f>IFERROR(BD167/12/C167,0)</f>
        <v>79083.330000000016</v>
      </c>
      <c r="D17" s="435" t="s">
        <v>360</v>
      </c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168" t="s">
        <v>54</v>
      </c>
      <c r="R17" s="109">
        <f t="shared" si="6"/>
        <v>2.9</v>
      </c>
      <c r="S17" s="109">
        <f t="shared" si="6"/>
        <v>2.9</v>
      </c>
      <c r="T17" s="109">
        <f t="shared" si="6"/>
        <v>0</v>
      </c>
      <c r="U17" s="109">
        <f t="shared" si="6"/>
        <v>0</v>
      </c>
      <c r="V17" s="109">
        <f t="shared" si="6"/>
        <v>0</v>
      </c>
      <c r="W17" s="109">
        <f t="shared" si="6"/>
        <v>0</v>
      </c>
      <c r="X17" s="109">
        <f t="shared" si="6"/>
        <v>0</v>
      </c>
      <c r="Y17" s="109">
        <f t="shared" si="6"/>
        <v>0</v>
      </c>
      <c r="Z17" s="109">
        <f t="shared" si="6"/>
        <v>0</v>
      </c>
      <c r="AA17" s="109">
        <f t="shared" si="6"/>
        <v>0</v>
      </c>
      <c r="AB17" s="109">
        <f t="shared" si="6"/>
        <v>0</v>
      </c>
      <c r="AC17" s="109">
        <f t="shared" si="6"/>
        <v>0</v>
      </c>
      <c r="AD17" s="110">
        <v>32729.88</v>
      </c>
      <c r="AE17" s="107">
        <f t="shared" si="7"/>
        <v>1138.999824</v>
      </c>
      <c r="AF17" s="107">
        <f t="shared" si="7"/>
        <v>1138.999824</v>
      </c>
      <c r="AG17" s="107">
        <f t="shared" si="7"/>
        <v>0</v>
      </c>
      <c r="AH17" s="107">
        <f t="shared" si="7"/>
        <v>0</v>
      </c>
      <c r="AI17" s="107">
        <f t="shared" si="7"/>
        <v>0</v>
      </c>
      <c r="AJ17" s="107">
        <f t="shared" si="7"/>
        <v>0</v>
      </c>
      <c r="AK17" s="107">
        <f t="shared" si="7"/>
        <v>0</v>
      </c>
      <c r="AL17" s="107">
        <f t="shared" si="7"/>
        <v>0</v>
      </c>
      <c r="AM17" s="107">
        <f t="shared" si="7"/>
        <v>0</v>
      </c>
      <c r="AN17" s="107">
        <f t="shared" si="7"/>
        <v>0</v>
      </c>
      <c r="AO17" s="107">
        <f t="shared" si="7"/>
        <v>0</v>
      </c>
      <c r="AP17" s="107">
        <f t="shared" si="7"/>
        <v>0</v>
      </c>
      <c r="AQ17" s="108">
        <f t="shared" si="8"/>
        <v>21819.920000000002</v>
      </c>
      <c r="AR17" s="109">
        <f t="shared" si="10"/>
        <v>3</v>
      </c>
      <c r="AS17" s="109">
        <f t="shared" si="9"/>
        <v>3</v>
      </c>
      <c r="AT17" s="109">
        <f t="shared" si="9"/>
        <v>0</v>
      </c>
      <c r="AU17" s="109">
        <f t="shared" si="9"/>
        <v>0</v>
      </c>
      <c r="AV17" s="109">
        <f t="shared" si="9"/>
        <v>0</v>
      </c>
      <c r="AW17" s="109">
        <f t="shared" si="9"/>
        <v>0</v>
      </c>
      <c r="AX17" s="109">
        <f t="shared" si="9"/>
        <v>0</v>
      </c>
      <c r="AY17" s="109">
        <f t="shared" si="9"/>
        <v>0</v>
      </c>
      <c r="AZ17" s="109">
        <f t="shared" si="9"/>
        <v>0</v>
      </c>
      <c r="BA17" s="109">
        <f t="shared" si="9"/>
        <v>0</v>
      </c>
      <c r="BB17" s="109">
        <f t="shared" si="9"/>
        <v>0</v>
      </c>
      <c r="BC17" s="109">
        <f t="shared" si="9"/>
        <v>0</v>
      </c>
      <c r="BD17" s="8"/>
      <c r="BE17" s="5" t="s">
        <v>83</v>
      </c>
    </row>
    <row r="18" spans="1:61" ht="15.6" customHeight="1" x14ac:dyDescent="0.3">
      <c r="A18" s="2"/>
      <c r="B18" s="5" t="s">
        <v>33</v>
      </c>
      <c r="C18" s="130">
        <f>IFERROR(BD169/12/C169,0)</f>
        <v>29430.610524605388</v>
      </c>
      <c r="D18" s="434" t="s">
        <v>55</v>
      </c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164" t="s">
        <v>56</v>
      </c>
      <c r="R18" s="165">
        <f>SUM(R172:R186)</f>
        <v>0</v>
      </c>
      <c r="S18" s="165">
        <f t="shared" ref="S18:AB18" si="11">SUM(S172:S186)</f>
        <v>0</v>
      </c>
      <c r="T18" s="165">
        <f t="shared" si="11"/>
        <v>0</v>
      </c>
      <c r="U18" s="165">
        <f t="shared" si="11"/>
        <v>0</v>
      </c>
      <c r="V18" s="165">
        <f t="shared" si="11"/>
        <v>0</v>
      </c>
      <c r="W18" s="165">
        <f t="shared" si="11"/>
        <v>0</v>
      </c>
      <c r="X18" s="165">
        <f t="shared" si="11"/>
        <v>0</v>
      </c>
      <c r="Y18" s="165">
        <f t="shared" si="11"/>
        <v>0</v>
      </c>
      <c r="Z18" s="165">
        <f t="shared" si="11"/>
        <v>0</v>
      </c>
      <c r="AA18" s="165">
        <f t="shared" si="11"/>
        <v>0</v>
      </c>
      <c r="AB18" s="165">
        <f t="shared" si="11"/>
        <v>0</v>
      </c>
      <c r="AC18" s="165">
        <f>SUM(AC172:AC186)</f>
        <v>0</v>
      </c>
      <c r="AD18" s="166" t="e">
        <f>AE18*1000/12/R18</f>
        <v>#DIV/0!</v>
      </c>
      <c r="AE18" s="165">
        <f>SUM(AE172:AE186)</f>
        <v>0</v>
      </c>
      <c r="AF18" s="165">
        <f t="shared" ref="AF18:AP18" si="12">SUM(AF172:AF186)</f>
        <v>0</v>
      </c>
      <c r="AG18" s="165">
        <f t="shared" si="12"/>
        <v>0</v>
      </c>
      <c r="AH18" s="165">
        <f t="shared" si="12"/>
        <v>0</v>
      </c>
      <c r="AI18" s="165">
        <f t="shared" si="12"/>
        <v>0</v>
      </c>
      <c r="AJ18" s="165">
        <f t="shared" si="12"/>
        <v>0</v>
      </c>
      <c r="AK18" s="165">
        <f t="shared" si="12"/>
        <v>0</v>
      </c>
      <c r="AL18" s="165">
        <f t="shared" si="12"/>
        <v>0</v>
      </c>
      <c r="AM18" s="165">
        <f t="shared" si="12"/>
        <v>0</v>
      </c>
      <c r="AN18" s="165">
        <f t="shared" si="12"/>
        <v>0</v>
      </c>
      <c r="AO18" s="165">
        <f t="shared" si="12"/>
        <v>0</v>
      </c>
      <c r="AP18" s="165">
        <f t="shared" si="12"/>
        <v>0</v>
      </c>
      <c r="AQ18" s="167">
        <f t="shared" si="8"/>
        <v>0</v>
      </c>
      <c r="AR18" s="165">
        <f>SUM(AR172:AR186)</f>
        <v>0</v>
      </c>
      <c r="AS18" s="165">
        <f t="shared" ref="AS18:BB18" si="13">SUM(AS172:AS186)</f>
        <v>0</v>
      </c>
      <c r="AT18" s="165">
        <f t="shared" si="13"/>
        <v>0</v>
      </c>
      <c r="AU18" s="165">
        <f t="shared" si="13"/>
        <v>0</v>
      </c>
      <c r="AV18" s="165">
        <f t="shared" si="13"/>
        <v>0</v>
      </c>
      <c r="AW18" s="165">
        <f t="shared" si="13"/>
        <v>0</v>
      </c>
      <c r="AX18" s="165">
        <f t="shared" si="13"/>
        <v>0</v>
      </c>
      <c r="AY18" s="165">
        <f t="shared" si="13"/>
        <v>0</v>
      </c>
      <c r="AZ18" s="165">
        <f t="shared" si="13"/>
        <v>0</v>
      </c>
      <c r="BA18" s="165">
        <f t="shared" si="13"/>
        <v>0</v>
      </c>
      <c r="BB18" s="165">
        <f t="shared" si="13"/>
        <v>0</v>
      </c>
      <c r="BC18" s="165">
        <f>SUM(BC172:BC186)</f>
        <v>0</v>
      </c>
      <c r="BD18" s="8"/>
      <c r="BE18" s="5" t="s">
        <v>83</v>
      </c>
    </row>
    <row r="19" spans="1:61" ht="31.5" customHeight="1" x14ac:dyDescent="0.3">
      <c r="A19" s="2"/>
      <c r="B19" s="5"/>
      <c r="C19" s="130"/>
      <c r="D19" s="435" t="s">
        <v>542</v>
      </c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106" t="s">
        <v>57</v>
      </c>
      <c r="R19" s="109">
        <f t="shared" ref="R19:AC22" si="14">SUMIF($A$35:$A$164,$Q19,C$35:C$164)</f>
        <v>0</v>
      </c>
      <c r="S19" s="109">
        <f t="shared" si="14"/>
        <v>0</v>
      </c>
      <c r="T19" s="109">
        <f t="shared" si="14"/>
        <v>0</v>
      </c>
      <c r="U19" s="109">
        <f t="shared" si="14"/>
        <v>0</v>
      </c>
      <c r="V19" s="109">
        <f t="shared" si="14"/>
        <v>0</v>
      </c>
      <c r="W19" s="109">
        <f t="shared" si="14"/>
        <v>0</v>
      </c>
      <c r="X19" s="109">
        <f t="shared" si="14"/>
        <v>0</v>
      </c>
      <c r="Y19" s="109">
        <f t="shared" si="14"/>
        <v>0</v>
      </c>
      <c r="Z19" s="109">
        <f t="shared" si="14"/>
        <v>0</v>
      </c>
      <c r="AA19" s="109">
        <f t="shared" si="14"/>
        <v>0</v>
      </c>
      <c r="AB19" s="109">
        <f t="shared" si="14"/>
        <v>0</v>
      </c>
      <c r="AC19" s="109">
        <f t="shared" si="14"/>
        <v>0</v>
      </c>
      <c r="AD19" s="110"/>
      <c r="AE19" s="107">
        <f t="shared" ref="AE19:AP26" si="15">$AD19*R19*12/1000</f>
        <v>0</v>
      </c>
      <c r="AF19" s="107">
        <f t="shared" si="15"/>
        <v>0</v>
      </c>
      <c r="AG19" s="107">
        <f t="shared" si="15"/>
        <v>0</v>
      </c>
      <c r="AH19" s="107">
        <f t="shared" si="15"/>
        <v>0</v>
      </c>
      <c r="AI19" s="107">
        <f t="shared" si="15"/>
        <v>0</v>
      </c>
      <c r="AJ19" s="107">
        <f t="shared" si="15"/>
        <v>0</v>
      </c>
      <c r="AK19" s="107">
        <f t="shared" si="15"/>
        <v>0</v>
      </c>
      <c r="AL19" s="107">
        <f t="shared" si="15"/>
        <v>0</v>
      </c>
      <c r="AM19" s="107">
        <f t="shared" si="7"/>
        <v>0</v>
      </c>
      <c r="AN19" s="107">
        <f t="shared" si="7"/>
        <v>0</v>
      </c>
      <c r="AO19" s="107">
        <f t="shared" si="7"/>
        <v>0</v>
      </c>
      <c r="AP19" s="107">
        <f t="shared" si="7"/>
        <v>0</v>
      </c>
      <c r="AQ19" s="108">
        <f t="shared" si="8"/>
        <v>0</v>
      </c>
      <c r="AR19" s="109">
        <f t="shared" ref="AR19:BC22" si="16">SUMIF($A$35:$A$164,$Q19,O$35:O$164)</f>
        <v>0</v>
      </c>
      <c r="AS19" s="109">
        <f t="shared" si="16"/>
        <v>0</v>
      </c>
      <c r="AT19" s="109">
        <f t="shared" si="16"/>
        <v>0</v>
      </c>
      <c r="AU19" s="109">
        <f t="shared" si="16"/>
        <v>0</v>
      </c>
      <c r="AV19" s="109">
        <f t="shared" si="16"/>
        <v>0</v>
      </c>
      <c r="AW19" s="109">
        <f t="shared" si="16"/>
        <v>0</v>
      </c>
      <c r="AX19" s="109">
        <f t="shared" si="16"/>
        <v>0</v>
      </c>
      <c r="AY19" s="109">
        <f t="shared" si="16"/>
        <v>0</v>
      </c>
      <c r="AZ19" s="109">
        <f t="shared" si="16"/>
        <v>0</v>
      </c>
      <c r="BA19" s="109">
        <f t="shared" si="16"/>
        <v>0</v>
      </c>
      <c r="BB19" s="109">
        <f t="shared" si="16"/>
        <v>0</v>
      </c>
      <c r="BC19" s="109">
        <f t="shared" si="16"/>
        <v>0</v>
      </c>
      <c r="BD19" s="8"/>
      <c r="BE19" s="5" t="s">
        <v>83</v>
      </c>
    </row>
    <row r="20" spans="1:61" ht="15.6" customHeight="1" x14ac:dyDescent="0.3">
      <c r="A20" s="2"/>
      <c r="B20" s="9" t="s">
        <v>39</v>
      </c>
      <c r="C20" s="130">
        <f>IFERROR(C17/C18,0)</f>
        <v>2.6871114322919873</v>
      </c>
      <c r="D20" s="435" t="s">
        <v>58</v>
      </c>
      <c r="E20" s="435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168" t="s">
        <v>59</v>
      </c>
      <c r="R20" s="109">
        <f t="shared" si="14"/>
        <v>17.2</v>
      </c>
      <c r="S20" s="109">
        <f t="shared" si="14"/>
        <v>0</v>
      </c>
      <c r="T20" s="109">
        <f t="shared" si="14"/>
        <v>4</v>
      </c>
      <c r="U20" s="109">
        <f t="shared" si="14"/>
        <v>0</v>
      </c>
      <c r="V20" s="109">
        <f t="shared" si="14"/>
        <v>0</v>
      </c>
      <c r="W20" s="109">
        <f t="shared" si="14"/>
        <v>0</v>
      </c>
      <c r="X20" s="109">
        <f t="shared" si="14"/>
        <v>0</v>
      </c>
      <c r="Y20" s="109">
        <f t="shared" si="14"/>
        <v>0</v>
      </c>
      <c r="Z20" s="109">
        <f t="shared" si="14"/>
        <v>0</v>
      </c>
      <c r="AA20" s="109">
        <f t="shared" si="14"/>
        <v>0</v>
      </c>
      <c r="AB20" s="109">
        <f t="shared" si="14"/>
        <v>6.6000000000000005</v>
      </c>
      <c r="AC20" s="109">
        <f t="shared" si="14"/>
        <v>6.6000000000000005</v>
      </c>
      <c r="AD20" s="110">
        <v>28130</v>
      </c>
      <c r="AE20" s="107">
        <f t="shared" si="15"/>
        <v>5806.0320000000002</v>
      </c>
      <c r="AF20" s="107">
        <f t="shared" si="15"/>
        <v>0</v>
      </c>
      <c r="AG20" s="107">
        <f t="shared" si="15"/>
        <v>1350.24</v>
      </c>
      <c r="AH20" s="107">
        <f t="shared" si="15"/>
        <v>0</v>
      </c>
      <c r="AI20" s="107">
        <f t="shared" si="15"/>
        <v>0</v>
      </c>
      <c r="AJ20" s="107">
        <f t="shared" si="15"/>
        <v>0</v>
      </c>
      <c r="AK20" s="107">
        <f t="shared" si="15"/>
        <v>0</v>
      </c>
      <c r="AL20" s="107">
        <f t="shared" si="15"/>
        <v>0</v>
      </c>
      <c r="AM20" s="107">
        <f t="shared" si="7"/>
        <v>0</v>
      </c>
      <c r="AN20" s="107">
        <f t="shared" si="7"/>
        <v>0</v>
      </c>
      <c r="AO20" s="107">
        <f t="shared" si="7"/>
        <v>2227.8960000000006</v>
      </c>
      <c r="AP20" s="107">
        <f t="shared" si="7"/>
        <v>2227.8960000000006</v>
      </c>
      <c r="AQ20" s="108">
        <f t="shared" si="8"/>
        <v>18753.333333333332</v>
      </c>
      <c r="AR20" s="109">
        <f t="shared" si="16"/>
        <v>15.25</v>
      </c>
      <c r="AS20" s="109">
        <f t="shared" si="16"/>
        <v>0</v>
      </c>
      <c r="AT20" s="109">
        <f t="shared" si="16"/>
        <v>4.25</v>
      </c>
      <c r="AU20" s="109">
        <f t="shared" si="16"/>
        <v>0</v>
      </c>
      <c r="AV20" s="109">
        <f t="shared" si="16"/>
        <v>0</v>
      </c>
      <c r="AW20" s="109">
        <f t="shared" si="16"/>
        <v>0</v>
      </c>
      <c r="AX20" s="109">
        <f t="shared" si="16"/>
        <v>0</v>
      </c>
      <c r="AY20" s="109">
        <f t="shared" si="16"/>
        <v>0</v>
      </c>
      <c r="AZ20" s="109">
        <f t="shared" si="16"/>
        <v>0</v>
      </c>
      <c r="BA20" s="109">
        <f t="shared" si="16"/>
        <v>0</v>
      </c>
      <c r="BB20" s="109">
        <f t="shared" si="16"/>
        <v>5.5</v>
      </c>
      <c r="BC20" s="109">
        <f t="shared" si="16"/>
        <v>5.5</v>
      </c>
      <c r="BD20" s="8"/>
      <c r="BE20" s="5" t="s">
        <v>83</v>
      </c>
    </row>
    <row r="21" spans="1:61" ht="15.6" customHeight="1" x14ac:dyDescent="0.3">
      <c r="A21" s="2"/>
      <c r="B21" s="3" t="s">
        <v>339</v>
      </c>
      <c r="C21" s="128">
        <f>SUM(C23:C26)</f>
        <v>13058.31</v>
      </c>
      <c r="D21" s="435" t="s">
        <v>361</v>
      </c>
      <c r="E21" s="435"/>
      <c r="F21" s="435"/>
      <c r="G21" s="435"/>
      <c r="H21" s="435"/>
      <c r="I21" s="435"/>
      <c r="J21" s="435"/>
      <c r="K21" s="435"/>
      <c r="L21" s="435"/>
      <c r="M21" s="435"/>
      <c r="N21" s="435"/>
      <c r="O21" s="435"/>
      <c r="P21" s="435"/>
      <c r="Q21" s="106" t="s">
        <v>60</v>
      </c>
      <c r="R21" s="109">
        <f t="shared" si="14"/>
        <v>9.1999999999999993</v>
      </c>
      <c r="S21" s="109">
        <f t="shared" si="14"/>
        <v>0</v>
      </c>
      <c r="T21" s="109">
        <f t="shared" si="14"/>
        <v>0</v>
      </c>
      <c r="U21" s="109">
        <f t="shared" si="14"/>
        <v>0</v>
      </c>
      <c r="V21" s="109">
        <f t="shared" si="14"/>
        <v>0</v>
      </c>
      <c r="W21" s="109">
        <f t="shared" si="14"/>
        <v>0</v>
      </c>
      <c r="X21" s="109">
        <f t="shared" si="14"/>
        <v>0</v>
      </c>
      <c r="Y21" s="109">
        <f t="shared" si="14"/>
        <v>0</v>
      </c>
      <c r="Z21" s="109">
        <f t="shared" si="14"/>
        <v>0</v>
      </c>
      <c r="AA21" s="109">
        <f t="shared" si="14"/>
        <v>0</v>
      </c>
      <c r="AB21" s="109">
        <f t="shared" si="14"/>
        <v>4.5999999999999996</v>
      </c>
      <c r="AC21" s="109">
        <f t="shared" si="14"/>
        <v>4.5999999999999996</v>
      </c>
      <c r="AD21" s="110">
        <v>28081.1</v>
      </c>
      <c r="AE21" s="107">
        <f t="shared" si="15"/>
        <v>3100.1534399999996</v>
      </c>
      <c r="AF21" s="107">
        <f t="shared" si="15"/>
        <v>0</v>
      </c>
      <c r="AG21" s="107">
        <f t="shared" si="15"/>
        <v>0</v>
      </c>
      <c r="AH21" s="107">
        <f t="shared" si="15"/>
        <v>0</v>
      </c>
      <c r="AI21" s="107">
        <f t="shared" si="15"/>
        <v>0</v>
      </c>
      <c r="AJ21" s="107">
        <f t="shared" si="15"/>
        <v>0</v>
      </c>
      <c r="AK21" s="107">
        <f t="shared" si="15"/>
        <v>0</v>
      </c>
      <c r="AL21" s="107">
        <f t="shared" si="15"/>
        <v>0</v>
      </c>
      <c r="AM21" s="107">
        <f t="shared" si="7"/>
        <v>0</v>
      </c>
      <c r="AN21" s="107">
        <f t="shared" si="7"/>
        <v>0</v>
      </c>
      <c r="AO21" s="107">
        <f t="shared" si="7"/>
        <v>1550.0767199999998</v>
      </c>
      <c r="AP21" s="107">
        <f t="shared" si="7"/>
        <v>1550.0767199999998</v>
      </c>
      <c r="AQ21" s="108">
        <f t="shared" si="8"/>
        <v>18720.733333333334</v>
      </c>
      <c r="AR21" s="109">
        <f t="shared" si="16"/>
        <v>10</v>
      </c>
      <c r="AS21" s="109">
        <f t="shared" si="16"/>
        <v>0</v>
      </c>
      <c r="AT21" s="109">
        <f t="shared" si="16"/>
        <v>0</v>
      </c>
      <c r="AU21" s="109">
        <f t="shared" si="16"/>
        <v>0</v>
      </c>
      <c r="AV21" s="109">
        <f t="shared" si="16"/>
        <v>0</v>
      </c>
      <c r="AW21" s="109">
        <f t="shared" si="16"/>
        <v>0</v>
      </c>
      <c r="AX21" s="109">
        <f t="shared" si="16"/>
        <v>0</v>
      </c>
      <c r="AY21" s="109">
        <f t="shared" si="16"/>
        <v>0</v>
      </c>
      <c r="AZ21" s="109">
        <f t="shared" si="16"/>
        <v>0</v>
      </c>
      <c r="BA21" s="109">
        <f t="shared" si="16"/>
        <v>0</v>
      </c>
      <c r="BB21" s="109">
        <f t="shared" si="16"/>
        <v>5</v>
      </c>
      <c r="BC21" s="109">
        <f t="shared" si="16"/>
        <v>5</v>
      </c>
      <c r="BD21" s="8"/>
      <c r="BE21" s="5" t="s">
        <v>83</v>
      </c>
    </row>
    <row r="22" spans="1:61" ht="15.6" customHeight="1" x14ac:dyDescent="0.3">
      <c r="A22" s="2"/>
      <c r="B22" s="3" t="s">
        <v>335</v>
      </c>
      <c r="C22" s="128"/>
      <c r="D22" s="435" t="s">
        <v>362</v>
      </c>
      <c r="E22" s="435"/>
      <c r="F22" s="435"/>
      <c r="G22" s="435"/>
      <c r="H22" s="435"/>
      <c r="I22" s="435"/>
      <c r="J22" s="435"/>
      <c r="K22" s="435"/>
      <c r="L22" s="435"/>
      <c r="M22" s="435"/>
      <c r="N22" s="435"/>
      <c r="O22" s="435"/>
      <c r="P22" s="435"/>
      <c r="Q22" s="168" t="s">
        <v>61</v>
      </c>
      <c r="R22" s="109">
        <f t="shared" si="14"/>
        <v>0</v>
      </c>
      <c r="S22" s="109">
        <f t="shared" si="14"/>
        <v>0</v>
      </c>
      <c r="T22" s="109">
        <f t="shared" si="14"/>
        <v>0</v>
      </c>
      <c r="U22" s="109">
        <f t="shared" si="14"/>
        <v>0</v>
      </c>
      <c r="V22" s="109">
        <f t="shared" si="14"/>
        <v>0</v>
      </c>
      <c r="W22" s="109">
        <f t="shared" si="14"/>
        <v>0</v>
      </c>
      <c r="X22" s="109">
        <f t="shared" si="14"/>
        <v>0</v>
      </c>
      <c r="Y22" s="109">
        <f t="shared" si="14"/>
        <v>0</v>
      </c>
      <c r="Z22" s="109">
        <f t="shared" si="14"/>
        <v>0</v>
      </c>
      <c r="AA22" s="109">
        <f t="shared" si="14"/>
        <v>0</v>
      </c>
      <c r="AB22" s="109">
        <f t="shared" si="14"/>
        <v>0</v>
      </c>
      <c r="AC22" s="109">
        <f t="shared" si="14"/>
        <v>0</v>
      </c>
      <c r="AD22" s="110"/>
      <c r="AE22" s="107">
        <f t="shared" si="15"/>
        <v>0</v>
      </c>
      <c r="AF22" s="107">
        <f t="shared" si="15"/>
        <v>0</v>
      </c>
      <c r="AG22" s="107">
        <f t="shared" si="15"/>
        <v>0</v>
      </c>
      <c r="AH22" s="107">
        <f t="shared" si="15"/>
        <v>0</v>
      </c>
      <c r="AI22" s="107">
        <f t="shared" si="15"/>
        <v>0</v>
      </c>
      <c r="AJ22" s="107">
        <f t="shared" si="15"/>
        <v>0</v>
      </c>
      <c r="AK22" s="107">
        <f t="shared" si="15"/>
        <v>0</v>
      </c>
      <c r="AL22" s="107">
        <f t="shared" si="15"/>
        <v>0</v>
      </c>
      <c r="AM22" s="107">
        <f t="shared" si="15"/>
        <v>0</v>
      </c>
      <c r="AN22" s="107">
        <f t="shared" si="15"/>
        <v>0</v>
      </c>
      <c r="AO22" s="107">
        <f t="shared" si="15"/>
        <v>0</v>
      </c>
      <c r="AP22" s="107">
        <f t="shared" si="15"/>
        <v>0</v>
      </c>
      <c r="AQ22" s="108">
        <f t="shared" si="8"/>
        <v>0</v>
      </c>
      <c r="AR22" s="109">
        <f t="shared" si="16"/>
        <v>0</v>
      </c>
      <c r="AS22" s="109">
        <f t="shared" si="16"/>
        <v>0</v>
      </c>
      <c r="AT22" s="109">
        <f t="shared" si="16"/>
        <v>0</v>
      </c>
      <c r="AU22" s="109">
        <f t="shared" si="16"/>
        <v>0</v>
      </c>
      <c r="AV22" s="109">
        <f t="shared" si="16"/>
        <v>0</v>
      </c>
      <c r="AW22" s="109">
        <f t="shared" si="16"/>
        <v>0</v>
      </c>
      <c r="AX22" s="109">
        <f t="shared" si="16"/>
        <v>0</v>
      </c>
      <c r="AY22" s="109">
        <f t="shared" si="16"/>
        <v>0</v>
      </c>
      <c r="AZ22" s="109">
        <f t="shared" si="16"/>
        <v>0</v>
      </c>
      <c r="BA22" s="109">
        <f t="shared" si="16"/>
        <v>0</v>
      </c>
      <c r="BB22" s="109">
        <f t="shared" si="16"/>
        <v>0</v>
      </c>
      <c r="BC22" s="109">
        <f t="shared" si="16"/>
        <v>0</v>
      </c>
      <c r="BD22" s="8"/>
      <c r="BE22" s="5" t="s">
        <v>83</v>
      </c>
    </row>
    <row r="23" spans="1:61" ht="15.6" customHeight="1" x14ac:dyDescent="0.3">
      <c r="A23" s="2"/>
      <c r="B23" s="3" t="s">
        <v>336</v>
      </c>
      <c r="C23" s="128">
        <v>12336.46</v>
      </c>
      <c r="D23" s="434" t="s">
        <v>363</v>
      </c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164" t="s">
        <v>62</v>
      </c>
      <c r="R23" s="165">
        <f>SUM(R189:R191)</f>
        <v>0</v>
      </c>
      <c r="S23" s="165">
        <f t="shared" ref="S23:AP23" si="17">SUM(S189:S191)</f>
        <v>0</v>
      </c>
      <c r="T23" s="165">
        <f t="shared" si="17"/>
        <v>0</v>
      </c>
      <c r="U23" s="165">
        <f t="shared" si="17"/>
        <v>0</v>
      </c>
      <c r="V23" s="165">
        <f t="shared" si="17"/>
        <v>0</v>
      </c>
      <c r="W23" s="165">
        <f t="shared" si="17"/>
        <v>0</v>
      </c>
      <c r="X23" s="165">
        <f t="shared" si="17"/>
        <v>0</v>
      </c>
      <c r="Y23" s="165">
        <f t="shared" si="17"/>
        <v>0</v>
      </c>
      <c r="Z23" s="165">
        <f t="shared" si="17"/>
        <v>0</v>
      </c>
      <c r="AA23" s="165">
        <f t="shared" si="17"/>
        <v>0</v>
      </c>
      <c r="AB23" s="165">
        <f t="shared" si="17"/>
        <v>0</v>
      </c>
      <c r="AC23" s="165">
        <f t="shared" si="17"/>
        <v>0</v>
      </c>
      <c r="AD23" s="166" t="e">
        <f>AE23*1000/12/R23</f>
        <v>#DIV/0!</v>
      </c>
      <c r="AE23" s="165">
        <f t="shared" si="17"/>
        <v>0</v>
      </c>
      <c r="AF23" s="165">
        <f t="shared" si="17"/>
        <v>0</v>
      </c>
      <c r="AG23" s="165">
        <f t="shared" si="17"/>
        <v>0</v>
      </c>
      <c r="AH23" s="165">
        <f t="shared" si="17"/>
        <v>0</v>
      </c>
      <c r="AI23" s="165">
        <f t="shared" si="17"/>
        <v>0</v>
      </c>
      <c r="AJ23" s="165">
        <f t="shared" si="17"/>
        <v>0</v>
      </c>
      <c r="AK23" s="165">
        <f t="shared" si="17"/>
        <v>0</v>
      </c>
      <c r="AL23" s="165">
        <f t="shared" si="17"/>
        <v>0</v>
      </c>
      <c r="AM23" s="165">
        <f t="shared" si="17"/>
        <v>0</v>
      </c>
      <c r="AN23" s="165">
        <f t="shared" si="17"/>
        <v>0</v>
      </c>
      <c r="AO23" s="165">
        <f t="shared" si="17"/>
        <v>0</v>
      </c>
      <c r="AP23" s="165">
        <f t="shared" si="17"/>
        <v>0</v>
      </c>
      <c r="AQ23" s="167">
        <f t="shared" si="8"/>
        <v>0</v>
      </c>
      <c r="AR23" s="165">
        <f>SUM(AR189:AR191)</f>
        <v>0</v>
      </c>
      <c r="AS23" s="165">
        <f t="shared" ref="AS23:BC23" si="18">SUM(AS189:AS191)</f>
        <v>0</v>
      </c>
      <c r="AT23" s="165">
        <f t="shared" si="18"/>
        <v>0</v>
      </c>
      <c r="AU23" s="165">
        <f t="shared" si="18"/>
        <v>0</v>
      </c>
      <c r="AV23" s="165">
        <f t="shared" si="18"/>
        <v>0</v>
      </c>
      <c r="AW23" s="165">
        <f t="shared" si="18"/>
        <v>0</v>
      </c>
      <c r="AX23" s="165">
        <f t="shared" si="18"/>
        <v>0</v>
      </c>
      <c r="AY23" s="165">
        <f t="shared" si="18"/>
        <v>0</v>
      </c>
      <c r="AZ23" s="165">
        <f t="shared" si="18"/>
        <v>0</v>
      </c>
      <c r="BA23" s="165">
        <f t="shared" si="18"/>
        <v>0</v>
      </c>
      <c r="BB23" s="165">
        <f t="shared" si="18"/>
        <v>0</v>
      </c>
      <c r="BC23" s="165">
        <f t="shared" si="18"/>
        <v>0</v>
      </c>
      <c r="BD23" s="8"/>
      <c r="BE23" s="5" t="s">
        <v>83</v>
      </c>
    </row>
    <row r="24" spans="1:61" ht="15.6" customHeight="1" x14ac:dyDescent="0.3">
      <c r="A24" s="2"/>
      <c r="B24" s="3" t="s">
        <v>528</v>
      </c>
      <c r="C24" s="128"/>
      <c r="D24" s="435" t="s">
        <v>364</v>
      </c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106" t="s">
        <v>365</v>
      </c>
      <c r="R24" s="109">
        <f t="shared" ref="R24:AC26" si="19">SUMIF($A$35:$A$164,$Q24,C$35:C$164)</f>
        <v>0</v>
      </c>
      <c r="S24" s="109">
        <f t="shared" si="19"/>
        <v>0</v>
      </c>
      <c r="T24" s="109">
        <f t="shared" si="19"/>
        <v>0</v>
      </c>
      <c r="U24" s="109">
        <f t="shared" si="19"/>
        <v>0</v>
      </c>
      <c r="V24" s="109">
        <f t="shared" si="19"/>
        <v>0</v>
      </c>
      <c r="W24" s="109">
        <f t="shared" si="19"/>
        <v>0</v>
      </c>
      <c r="X24" s="109">
        <f t="shared" si="19"/>
        <v>0</v>
      </c>
      <c r="Y24" s="109">
        <f t="shared" si="19"/>
        <v>0</v>
      </c>
      <c r="Z24" s="109">
        <f t="shared" si="19"/>
        <v>0</v>
      </c>
      <c r="AA24" s="109">
        <f t="shared" si="19"/>
        <v>0</v>
      </c>
      <c r="AB24" s="109">
        <f t="shared" si="19"/>
        <v>0</v>
      </c>
      <c r="AC24" s="109">
        <f t="shared" si="19"/>
        <v>0</v>
      </c>
      <c r="AD24" s="110"/>
      <c r="AE24" s="107">
        <f t="shared" ref="AE24:AL26" si="20">$AD24*R24*12/1000</f>
        <v>0</v>
      </c>
      <c r="AF24" s="107">
        <f t="shared" si="20"/>
        <v>0</v>
      </c>
      <c r="AG24" s="107">
        <f t="shared" si="20"/>
        <v>0</v>
      </c>
      <c r="AH24" s="107">
        <f t="shared" si="20"/>
        <v>0</v>
      </c>
      <c r="AI24" s="107">
        <f t="shared" si="20"/>
        <v>0</v>
      </c>
      <c r="AJ24" s="107">
        <f t="shared" si="20"/>
        <v>0</v>
      </c>
      <c r="AK24" s="107">
        <f t="shared" si="20"/>
        <v>0</v>
      </c>
      <c r="AL24" s="107">
        <f t="shared" si="20"/>
        <v>0</v>
      </c>
      <c r="AM24" s="107">
        <f t="shared" si="15"/>
        <v>0</v>
      </c>
      <c r="AN24" s="107">
        <f t="shared" si="15"/>
        <v>0</v>
      </c>
      <c r="AO24" s="107">
        <f t="shared" si="15"/>
        <v>0</v>
      </c>
      <c r="AP24" s="107">
        <f t="shared" si="15"/>
        <v>0</v>
      </c>
      <c r="AQ24" s="108">
        <f t="shared" si="8"/>
        <v>0</v>
      </c>
      <c r="AR24" s="109">
        <f t="shared" ref="AR24:BC26" si="21">SUMIF($A$35:$A$164,$Q24,O$35:O$164)</f>
        <v>0</v>
      </c>
      <c r="AS24" s="109">
        <f t="shared" si="21"/>
        <v>0</v>
      </c>
      <c r="AT24" s="109">
        <f t="shared" si="21"/>
        <v>0</v>
      </c>
      <c r="AU24" s="109">
        <f t="shared" si="21"/>
        <v>0</v>
      </c>
      <c r="AV24" s="109">
        <f t="shared" si="21"/>
        <v>0</v>
      </c>
      <c r="AW24" s="109">
        <f t="shared" si="21"/>
        <v>0</v>
      </c>
      <c r="AX24" s="109">
        <f t="shared" si="21"/>
        <v>0</v>
      </c>
      <c r="AY24" s="109">
        <f t="shared" si="21"/>
        <v>0</v>
      </c>
      <c r="AZ24" s="109">
        <f t="shared" si="21"/>
        <v>0</v>
      </c>
      <c r="BA24" s="109">
        <f t="shared" si="21"/>
        <v>0</v>
      </c>
      <c r="BB24" s="109">
        <f t="shared" si="21"/>
        <v>0</v>
      </c>
      <c r="BC24" s="109">
        <f t="shared" si="21"/>
        <v>0</v>
      </c>
      <c r="BD24" s="8"/>
      <c r="BE24" s="5" t="s">
        <v>83</v>
      </c>
    </row>
    <row r="25" spans="1:61" ht="15.6" customHeight="1" x14ac:dyDescent="0.3">
      <c r="A25" s="2"/>
      <c r="B25" s="3" t="s">
        <v>337</v>
      </c>
      <c r="C25" s="128"/>
      <c r="D25" s="435" t="s">
        <v>366</v>
      </c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106" t="s">
        <v>367</v>
      </c>
      <c r="R25" s="109">
        <f t="shared" si="19"/>
        <v>0</v>
      </c>
      <c r="S25" s="109">
        <f t="shared" si="19"/>
        <v>0</v>
      </c>
      <c r="T25" s="109">
        <f t="shared" si="19"/>
        <v>0</v>
      </c>
      <c r="U25" s="109">
        <f t="shared" si="19"/>
        <v>0</v>
      </c>
      <c r="V25" s="109">
        <f t="shared" si="19"/>
        <v>0</v>
      </c>
      <c r="W25" s="109">
        <f t="shared" si="19"/>
        <v>0</v>
      </c>
      <c r="X25" s="109">
        <f t="shared" si="19"/>
        <v>0</v>
      </c>
      <c r="Y25" s="109">
        <f t="shared" si="19"/>
        <v>0</v>
      </c>
      <c r="Z25" s="109">
        <f t="shared" si="19"/>
        <v>0</v>
      </c>
      <c r="AA25" s="109">
        <f t="shared" si="19"/>
        <v>0</v>
      </c>
      <c r="AB25" s="109">
        <f t="shared" si="19"/>
        <v>0</v>
      </c>
      <c r="AC25" s="109">
        <f t="shared" si="19"/>
        <v>0</v>
      </c>
      <c r="AD25" s="110"/>
      <c r="AE25" s="107">
        <f t="shared" si="20"/>
        <v>0</v>
      </c>
      <c r="AF25" s="107">
        <f t="shared" si="20"/>
        <v>0</v>
      </c>
      <c r="AG25" s="107">
        <f t="shared" si="20"/>
        <v>0</v>
      </c>
      <c r="AH25" s="107">
        <f t="shared" si="20"/>
        <v>0</v>
      </c>
      <c r="AI25" s="107">
        <f t="shared" si="20"/>
        <v>0</v>
      </c>
      <c r="AJ25" s="107">
        <f t="shared" si="20"/>
        <v>0</v>
      </c>
      <c r="AK25" s="107">
        <f t="shared" si="20"/>
        <v>0</v>
      </c>
      <c r="AL25" s="107">
        <f t="shared" si="20"/>
        <v>0</v>
      </c>
      <c r="AM25" s="107">
        <f t="shared" si="15"/>
        <v>0</v>
      </c>
      <c r="AN25" s="107">
        <f t="shared" si="15"/>
        <v>0</v>
      </c>
      <c r="AO25" s="107">
        <f t="shared" si="15"/>
        <v>0</v>
      </c>
      <c r="AP25" s="107">
        <f t="shared" si="15"/>
        <v>0</v>
      </c>
      <c r="AQ25" s="108">
        <f t="shared" si="8"/>
        <v>0</v>
      </c>
      <c r="AR25" s="109">
        <f t="shared" si="21"/>
        <v>0</v>
      </c>
      <c r="AS25" s="109">
        <f t="shared" si="21"/>
        <v>0</v>
      </c>
      <c r="AT25" s="109">
        <f t="shared" si="21"/>
        <v>0</v>
      </c>
      <c r="AU25" s="109">
        <f t="shared" si="21"/>
        <v>0</v>
      </c>
      <c r="AV25" s="109">
        <f t="shared" si="21"/>
        <v>0</v>
      </c>
      <c r="AW25" s="109">
        <f t="shared" si="21"/>
        <v>0</v>
      </c>
      <c r="AX25" s="109">
        <f t="shared" si="21"/>
        <v>0</v>
      </c>
      <c r="AY25" s="109">
        <f t="shared" si="21"/>
        <v>0</v>
      </c>
      <c r="AZ25" s="109">
        <f t="shared" si="21"/>
        <v>0</v>
      </c>
      <c r="BA25" s="109">
        <f t="shared" si="21"/>
        <v>0</v>
      </c>
      <c r="BB25" s="109">
        <f t="shared" si="21"/>
        <v>0</v>
      </c>
      <c r="BC25" s="109">
        <f t="shared" si="21"/>
        <v>0</v>
      </c>
      <c r="BD25" s="8"/>
      <c r="BE25" s="5" t="s">
        <v>83</v>
      </c>
    </row>
    <row r="26" spans="1:61" ht="15.6" customHeight="1" x14ac:dyDescent="0.3">
      <c r="A26" s="2"/>
      <c r="B26" s="3" t="s">
        <v>338</v>
      </c>
      <c r="C26" s="128">
        <v>721.85</v>
      </c>
      <c r="D26" s="435" t="s">
        <v>368</v>
      </c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106" t="s">
        <v>369</v>
      </c>
      <c r="R26" s="109">
        <f t="shared" si="19"/>
        <v>0</v>
      </c>
      <c r="S26" s="109">
        <f t="shared" si="19"/>
        <v>0</v>
      </c>
      <c r="T26" s="109">
        <f t="shared" si="19"/>
        <v>0</v>
      </c>
      <c r="U26" s="109">
        <f t="shared" si="19"/>
        <v>0</v>
      </c>
      <c r="V26" s="109">
        <f t="shared" si="19"/>
        <v>0</v>
      </c>
      <c r="W26" s="109">
        <f t="shared" si="19"/>
        <v>0</v>
      </c>
      <c r="X26" s="109">
        <f t="shared" si="19"/>
        <v>0</v>
      </c>
      <c r="Y26" s="109">
        <f t="shared" si="19"/>
        <v>0</v>
      </c>
      <c r="Z26" s="109">
        <f t="shared" si="19"/>
        <v>0</v>
      </c>
      <c r="AA26" s="109">
        <f t="shared" si="19"/>
        <v>0</v>
      </c>
      <c r="AB26" s="109">
        <f t="shared" si="19"/>
        <v>0</v>
      </c>
      <c r="AC26" s="109">
        <f t="shared" si="19"/>
        <v>0</v>
      </c>
      <c r="AD26" s="110"/>
      <c r="AE26" s="107">
        <f t="shared" si="20"/>
        <v>0</v>
      </c>
      <c r="AF26" s="107">
        <f t="shared" si="20"/>
        <v>0</v>
      </c>
      <c r="AG26" s="107">
        <f t="shared" si="20"/>
        <v>0</v>
      </c>
      <c r="AH26" s="107">
        <f t="shared" si="20"/>
        <v>0</v>
      </c>
      <c r="AI26" s="107">
        <f t="shared" si="20"/>
        <v>0</v>
      </c>
      <c r="AJ26" s="107">
        <f t="shared" si="20"/>
        <v>0</v>
      </c>
      <c r="AK26" s="107">
        <f t="shared" si="20"/>
        <v>0</v>
      </c>
      <c r="AL26" s="107">
        <f t="shared" si="20"/>
        <v>0</v>
      </c>
      <c r="AM26" s="107">
        <f t="shared" si="15"/>
        <v>0</v>
      </c>
      <c r="AN26" s="107">
        <f t="shared" si="15"/>
        <v>0</v>
      </c>
      <c r="AO26" s="107">
        <f t="shared" si="15"/>
        <v>0</v>
      </c>
      <c r="AP26" s="107">
        <f t="shared" si="15"/>
        <v>0</v>
      </c>
      <c r="AQ26" s="108">
        <f t="shared" si="8"/>
        <v>0</v>
      </c>
      <c r="AR26" s="109">
        <f t="shared" si="21"/>
        <v>0</v>
      </c>
      <c r="AS26" s="109">
        <f t="shared" si="21"/>
        <v>0</v>
      </c>
      <c r="AT26" s="109">
        <f t="shared" si="21"/>
        <v>0</v>
      </c>
      <c r="AU26" s="109">
        <f t="shared" si="21"/>
        <v>0</v>
      </c>
      <c r="AV26" s="109">
        <f t="shared" si="21"/>
        <v>0</v>
      </c>
      <c r="AW26" s="109">
        <f t="shared" si="21"/>
        <v>0</v>
      </c>
      <c r="AX26" s="109">
        <f t="shared" si="21"/>
        <v>0</v>
      </c>
      <c r="AY26" s="109">
        <f t="shared" si="21"/>
        <v>0</v>
      </c>
      <c r="AZ26" s="109">
        <f t="shared" si="21"/>
        <v>0</v>
      </c>
      <c r="BA26" s="109">
        <f t="shared" si="21"/>
        <v>0</v>
      </c>
      <c r="BB26" s="109">
        <f t="shared" si="21"/>
        <v>0</v>
      </c>
      <c r="BC26" s="109">
        <f t="shared" si="21"/>
        <v>0</v>
      </c>
      <c r="BD26" s="8"/>
      <c r="BE26" s="5" t="s">
        <v>83</v>
      </c>
    </row>
    <row r="27" spans="1:61" x14ac:dyDescent="0.3">
      <c r="A27" s="2"/>
      <c r="B27" s="3" t="s">
        <v>342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0"/>
      <c r="AB27" s="12">
        <f>ROUND($AA27*AB$31,2)</f>
        <v>0</v>
      </c>
      <c r="AC27" s="6"/>
      <c r="AD27" s="2"/>
      <c r="AE27" s="2"/>
      <c r="AF27" s="7"/>
      <c r="AG27" s="13">
        <f>ROUND($AC27*AG$31,2)</f>
        <v>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11">
        <f>AC27/C$12*C$13*AS$31</f>
        <v>0</v>
      </c>
      <c r="AT27" s="11">
        <f>SUBTOTAL(9,AR27:AS27)/C$11*C$14</f>
        <v>0</v>
      </c>
      <c r="AU27" s="8"/>
      <c r="AV27" s="8"/>
      <c r="AW27" s="12">
        <f>ROUND(SUM($AR27:$AT27)*AW$31,2)</f>
        <v>0</v>
      </c>
      <c r="AX27" s="8"/>
      <c r="AY27" s="8"/>
      <c r="AZ27" s="11">
        <f>AZ$31-AY28</f>
        <v>0</v>
      </c>
      <c r="BA27" s="11">
        <f>AZ$30-AY27</f>
        <v>24973.43</v>
      </c>
      <c r="BB27" s="8"/>
      <c r="BC27" s="5"/>
      <c r="BD27" s="5"/>
      <c r="BE27" s="5" t="s">
        <v>83</v>
      </c>
    </row>
    <row r="28" spans="1:61" x14ac:dyDescent="0.3">
      <c r="A28" s="2" t="s">
        <v>63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8"/>
      <c r="AB28" s="3"/>
      <c r="AC28" s="2"/>
      <c r="AD28" s="2"/>
      <c r="AE28" s="2"/>
      <c r="AF28" s="7"/>
      <c r="AG28" s="2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11">
        <f>AZ$32-AY28</f>
        <v>0</v>
      </c>
      <c r="BA28" s="8"/>
      <c r="BB28" s="8"/>
      <c r="BC28" s="8"/>
      <c r="BD28" s="8"/>
      <c r="BE28" s="5" t="s">
        <v>83</v>
      </c>
    </row>
    <row r="29" spans="1:61" ht="15.6" customHeight="1" x14ac:dyDescent="0.3">
      <c r="A29" s="447" t="s">
        <v>792</v>
      </c>
      <c r="B29" s="447" t="s">
        <v>64</v>
      </c>
      <c r="C29" s="451" t="s">
        <v>445</v>
      </c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3"/>
      <c r="O29" s="451" t="s">
        <v>446</v>
      </c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3"/>
      <c r="AA29" s="447" t="s">
        <v>65</v>
      </c>
      <c r="AB29" s="445" t="s">
        <v>66</v>
      </c>
      <c r="AC29" s="447" t="s">
        <v>67</v>
      </c>
      <c r="AD29" s="450" t="s">
        <v>217</v>
      </c>
      <c r="AE29" s="450"/>
      <c r="AF29" s="450"/>
      <c r="AG29" s="450"/>
      <c r="AH29" s="450"/>
      <c r="AI29" s="450"/>
      <c r="AJ29" s="450"/>
      <c r="AK29" s="450"/>
      <c r="AL29" s="450"/>
      <c r="AM29" s="450"/>
      <c r="AN29" s="450"/>
      <c r="AO29" s="450"/>
      <c r="AP29" s="421" t="s">
        <v>72</v>
      </c>
      <c r="AQ29" s="421"/>
      <c r="AR29" s="421"/>
      <c r="AS29" s="421" t="s">
        <v>73</v>
      </c>
      <c r="AT29" s="421"/>
      <c r="AU29" s="421"/>
      <c r="AV29" s="421"/>
      <c r="AW29" s="421"/>
      <c r="AX29" s="421"/>
      <c r="AY29" s="447" t="s">
        <v>74</v>
      </c>
      <c r="AZ29" s="421" t="s">
        <v>75</v>
      </c>
      <c r="BA29" s="421"/>
      <c r="BB29" s="447" t="s">
        <v>214</v>
      </c>
      <c r="BC29" s="447" t="s">
        <v>76</v>
      </c>
      <c r="BD29" s="447" t="s">
        <v>215</v>
      </c>
      <c r="BE29" s="5" t="s">
        <v>83</v>
      </c>
      <c r="BF29" s="8"/>
      <c r="BG29" s="8"/>
      <c r="BH29" s="5"/>
      <c r="BI29" s="8"/>
    </row>
    <row r="30" spans="1:61" ht="27.6" customHeight="1" x14ac:dyDescent="0.3">
      <c r="A30" s="448"/>
      <c r="B30" s="448"/>
      <c r="C30" s="447" t="s">
        <v>161</v>
      </c>
      <c r="D30" s="451" t="s">
        <v>793</v>
      </c>
      <c r="E30" s="452"/>
      <c r="F30" s="452"/>
      <c r="G30" s="452"/>
      <c r="H30" s="452"/>
      <c r="I30" s="452"/>
      <c r="J30" s="452"/>
      <c r="K30" s="452"/>
      <c r="L30" s="452"/>
      <c r="M30" s="452"/>
      <c r="N30" s="453"/>
      <c r="O30" s="447" t="s">
        <v>161</v>
      </c>
      <c r="P30" s="451" t="str">
        <f>D30</f>
        <v>из них (по видам госуслуг, СДУ, платные), единиц - наименования услуг скопируйте из листа "наименования услуг", АУСО - из 13 строки, СиД - из 17 строки. Менять последовательность перечисления услуг, удалять услуги  нельзя</v>
      </c>
      <c r="Q30" s="452"/>
      <c r="R30" s="452"/>
      <c r="S30" s="452"/>
      <c r="T30" s="452"/>
      <c r="U30" s="452"/>
      <c r="V30" s="452"/>
      <c r="W30" s="452"/>
      <c r="X30" s="452"/>
      <c r="Y30" s="452"/>
      <c r="Z30" s="453"/>
      <c r="AA30" s="448"/>
      <c r="AB30" s="446"/>
      <c r="AC30" s="448"/>
      <c r="AD30" s="451" t="s">
        <v>68</v>
      </c>
      <c r="AE30" s="452"/>
      <c r="AF30" s="452"/>
      <c r="AG30" s="452"/>
      <c r="AH30" s="453"/>
      <c r="AI30" s="451" t="s">
        <v>69</v>
      </c>
      <c r="AJ30" s="453"/>
      <c r="AK30" s="451" t="s">
        <v>70</v>
      </c>
      <c r="AL30" s="453"/>
      <c r="AM30" s="451" t="s">
        <v>71</v>
      </c>
      <c r="AN30" s="452"/>
      <c r="AO30" s="453"/>
      <c r="AP30" s="421" t="s">
        <v>77</v>
      </c>
      <c r="AQ30" s="15" t="s">
        <v>794</v>
      </c>
      <c r="AR30" s="421" t="s">
        <v>795</v>
      </c>
      <c r="AS30" s="14" t="s">
        <v>78</v>
      </c>
      <c r="AT30" s="421" t="s">
        <v>79</v>
      </c>
      <c r="AU30" s="421" t="s">
        <v>80</v>
      </c>
      <c r="AV30" s="421"/>
      <c r="AW30" s="421"/>
      <c r="AX30" s="421"/>
      <c r="AY30" s="448"/>
      <c r="AZ30" s="16">
        <v>24973.43</v>
      </c>
      <c r="BA30" s="421" t="s">
        <v>81</v>
      </c>
      <c r="BB30" s="448"/>
      <c r="BC30" s="449"/>
      <c r="BD30" s="448"/>
      <c r="BE30" s="5" t="s">
        <v>83</v>
      </c>
      <c r="BF30" s="8"/>
      <c r="BG30" s="8"/>
      <c r="BH30" s="5"/>
      <c r="BI30" s="8"/>
    </row>
    <row r="31" spans="1:61" ht="53.4" customHeight="1" x14ac:dyDescent="0.3">
      <c r="A31" s="449"/>
      <c r="B31" s="449"/>
      <c r="C31" s="449"/>
      <c r="D31" s="349" t="s">
        <v>221</v>
      </c>
      <c r="E31" s="350" t="s">
        <v>796</v>
      </c>
      <c r="F31" s="95" t="s">
        <v>483</v>
      </c>
      <c r="G31" s="95" t="s">
        <v>484</v>
      </c>
      <c r="H31" s="95" t="s">
        <v>485</v>
      </c>
      <c r="I31" s="95" t="s">
        <v>527</v>
      </c>
      <c r="J31" s="95" t="s">
        <v>486</v>
      </c>
      <c r="K31" s="95" t="s">
        <v>197</v>
      </c>
      <c r="L31" s="95" t="s">
        <v>198</v>
      </c>
      <c r="M31" s="350" t="s">
        <v>797</v>
      </c>
      <c r="N31" s="350" t="s">
        <v>798</v>
      </c>
      <c r="O31" s="449"/>
      <c r="P31" s="351" t="str">
        <f>D31</f>
        <v>АУП и вспомогательный персонал</v>
      </c>
      <c r="Q31" s="351" t="str">
        <f t="shared" ref="Q31:Z31" si="22">E31</f>
        <v>Предоставление соцобсл в СТАЦИОНАРНОЙ форме (расходы на одно койко-место не зависящее от категории клиента: лежачий или нет, например - приобретение продуктов питания)</v>
      </c>
      <c r="R31" s="84" t="str">
        <f t="shared" si="22"/>
        <v>Предоставление соцобсл в стац форме гражданам при отсутствии возможности обеспечения ухода (в том числе временного) за инвалидом, ребенком, детьми, а также отсутствие попечения над ними (СВЕТЛЫЙ)</v>
      </c>
      <c r="S31" s="84" t="str">
        <f t="shared" si="22"/>
        <v>Предоставление соцобсл в полустац форме гражданам при отсутствии определенного места жительства (ШАНС)</v>
      </c>
      <c r="T31" s="84" t="str">
        <f t="shared" si="22"/>
        <v>Предоставление соцобсл в полустац форме гражданам при наличии в семье инвалида или инвалидов, в том числе ребенка-инвалида или детей-инвалидов, нуждающихся в постоянном постороннем уходе (СВЕТЛЫЙ)</v>
      </c>
      <c r="U31" s="84" t="str">
        <f t="shared" si="22"/>
        <v>Предоставление соцобсл в форме на дому гражданам частично утратившим способность к самообслуживанию (ПЛАТНО и БЕСПЛАТНО)</v>
      </c>
      <c r="V31" s="84" t="str">
        <f t="shared" si="22"/>
        <v>Предоставление соцобсл в форме на дому гражданам при наличии в семье инвалида или инвалидов, в том числе ребенка-инвалида или детей-инвалидов, нуждающихся в постоянном постороннем уходе (СВЕТЛЫЙ)</v>
      </c>
      <c r="W31" s="84" t="str">
        <f t="shared" si="22"/>
        <v>Реализация основных профессиональных образовательных программ профессионального обучения</v>
      </c>
      <c r="X31" s="84" t="str">
        <f t="shared" si="22"/>
        <v>Работа по методическому сопровождению деятельности учреждений социального обслуживания при апробации методик и технологий в социальном обслуживании граждан</v>
      </c>
      <c r="Y31" s="351" t="str">
        <f t="shared" si="22"/>
        <v>Предоставление соцобсл в стац форме гражданам полностью утратившим способность к самообслуживанию - расходы, зависимые от категории клиента - например: расходы на приобретение мягкого инвентаря, стирку белья</v>
      </c>
      <c r="Z31" s="351" t="str">
        <f t="shared" si="22"/>
        <v>Предоставление соцобсл в стац форме гражданам частично утратившим способность к самообслуживанию - расходы, зависимые от категории клиента - например: расходы на приобретение мягкого инвентаря, стирку белья</v>
      </c>
      <c r="AA31" s="449"/>
      <c r="AB31" s="17">
        <v>0.25</v>
      </c>
      <c r="AC31" s="449"/>
      <c r="AD31" s="18">
        <v>0.05</v>
      </c>
      <c r="AE31" s="18">
        <v>0.1</v>
      </c>
      <c r="AF31" s="19">
        <v>0.15</v>
      </c>
      <c r="AG31" s="18">
        <v>0.2</v>
      </c>
      <c r="AH31" s="18">
        <v>0.3</v>
      </c>
      <c r="AI31" s="18">
        <v>0.1</v>
      </c>
      <c r="AJ31" s="18">
        <v>0.25</v>
      </c>
      <c r="AK31" s="18">
        <v>0.1</v>
      </c>
      <c r="AL31" s="18">
        <v>0.2</v>
      </c>
      <c r="AM31" s="18">
        <v>0.1</v>
      </c>
      <c r="AN31" s="18">
        <v>0.2</v>
      </c>
      <c r="AO31" s="18">
        <v>0.3</v>
      </c>
      <c r="AP31" s="421"/>
      <c r="AQ31" s="104">
        <f>(13890*5+15279*7)/12</f>
        <v>14700.25</v>
      </c>
      <c r="AR31" s="421"/>
      <c r="AS31" s="18">
        <v>0.2</v>
      </c>
      <c r="AT31" s="421"/>
      <c r="AU31" s="161">
        <v>0.04</v>
      </c>
      <c r="AV31" s="161">
        <v>0.08</v>
      </c>
      <c r="AW31" s="161">
        <v>0.12</v>
      </c>
      <c r="AX31" s="161">
        <v>0.15</v>
      </c>
      <c r="AY31" s="449"/>
      <c r="AZ31" s="16"/>
      <c r="BA31" s="421"/>
      <c r="BB31" s="449"/>
      <c r="BC31" s="20">
        <v>0.5</v>
      </c>
      <c r="BD31" s="449"/>
      <c r="BE31" s="5" t="s">
        <v>83</v>
      </c>
      <c r="BF31" s="2"/>
      <c r="BG31" s="2"/>
      <c r="BH31" s="6"/>
      <c r="BI31" s="2"/>
    </row>
    <row r="32" spans="1:61" x14ac:dyDescent="0.3">
      <c r="A32" s="84" t="s">
        <v>82</v>
      </c>
      <c r="B32" s="84">
        <v>1</v>
      </c>
      <c r="C32" s="84">
        <v>2</v>
      </c>
      <c r="D32" s="351"/>
      <c r="E32" s="351"/>
      <c r="F32" s="84"/>
      <c r="G32" s="84"/>
      <c r="H32" s="84"/>
      <c r="I32" s="84"/>
      <c r="J32" s="84"/>
      <c r="K32" s="84"/>
      <c r="L32" s="84"/>
      <c r="M32" s="351"/>
      <c r="N32" s="351"/>
      <c r="O32" s="84">
        <v>3</v>
      </c>
      <c r="P32" s="351"/>
      <c r="Q32" s="351"/>
      <c r="R32" s="84"/>
      <c r="S32" s="84"/>
      <c r="T32" s="84"/>
      <c r="U32" s="84"/>
      <c r="V32" s="84"/>
      <c r="W32" s="84"/>
      <c r="X32" s="84"/>
      <c r="Y32" s="351"/>
      <c r="Z32" s="351"/>
      <c r="AA32" s="84">
        <v>4</v>
      </c>
      <c r="AB32" s="84">
        <v>5</v>
      </c>
      <c r="AC32" s="84">
        <v>6</v>
      </c>
      <c r="AD32" s="84">
        <v>7</v>
      </c>
      <c r="AE32" s="84">
        <v>8</v>
      </c>
      <c r="AF32" s="21">
        <v>9</v>
      </c>
      <c r="AG32" s="84">
        <v>10</v>
      </c>
      <c r="AH32" s="84">
        <v>11</v>
      </c>
      <c r="AI32" s="84">
        <v>12</v>
      </c>
      <c r="AJ32" s="84">
        <v>13</v>
      </c>
      <c r="AK32" s="84">
        <v>14</v>
      </c>
      <c r="AL32" s="84">
        <v>15</v>
      </c>
      <c r="AM32" s="84">
        <v>16</v>
      </c>
      <c r="AN32" s="84">
        <v>17</v>
      </c>
      <c r="AO32" s="84">
        <v>18</v>
      </c>
      <c r="AP32" s="84">
        <v>19</v>
      </c>
      <c r="AQ32" s="84">
        <v>20</v>
      </c>
      <c r="AR32" s="84">
        <v>21</v>
      </c>
      <c r="AS32" s="84">
        <v>22</v>
      </c>
      <c r="AT32" s="84">
        <v>23</v>
      </c>
      <c r="AU32" s="84">
        <v>24</v>
      </c>
      <c r="AV32" s="84">
        <v>25</v>
      </c>
      <c r="AW32" s="84">
        <v>26</v>
      </c>
      <c r="AX32" s="84">
        <v>27</v>
      </c>
      <c r="AY32" s="84">
        <v>28</v>
      </c>
      <c r="AZ32" s="16"/>
      <c r="BA32" s="84">
        <v>30</v>
      </c>
      <c r="BB32" s="84">
        <v>31</v>
      </c>
      <c r="BC32" s="84">
        <v>32</v>
      </c>
      <c r="BD32" s="84">
        <v>33</v>
      </c>
      <c r="BE32" s="5" t="s">
        <v>83</v>
      </c>
      <c r="BF32" s="8"/>
      <c r="BG32" s="8"/>
      <c r="BH32" s="5"/>
      <c r="BI32" s="8"/>
    </row>
    <row r="33" spans="1:61" x14ac:dyDescent="0.3">
      <c r="A33" s="22"/>
      <c r="B33" s="23"/>
      <c r="C33" s="25"/>
      <c r="D33" s="352"/>
      <c r="E33" s="352"/>
      <c r="F33" s="25"/>
      <c r="G33" s="25"/>
      <c r="H33" s="25"/>
      <c r="I33" s="25"/>
      <c r="J33" s="25"/>
      <c r="K33" s="25"/>
      <c r="L33" s="25"/>
      <c r="M33" s="352"/>
      <c r="N33" s="352"/>
      <c r="O33" s="25"/>
      <c r="P33" s="352"/>
      <c r="Q33" s="352"/>
      <c r="R33" s="25"/>
      <c r="S33" s="25"/>
      <c r="T33" s="25"/>
      <c r="U33" s="25"/>
      <c r="V33" s="25"/>
      <c r="W33" s="25"/>
      <c r="X33" s="25"/>
      <c r="Y33" s="352"/>
      <c r="Z33" s="352"/>
      <c r="AA33" s="26"/>
      <c r="AB33" s="12"/>
      <c r="AC33" s="13"/>
      <c r="AD33" s="13"/>
      <c r="AE33" s="27"/>
      <c r="AF33" s="28"/>
      <c r="AG33" s="27"/>
      <c r="AH33" s="29"/>
      <c r="AI33" s="29"/>
      <c r="AJ33" s="29"/>
      <c r="AK33" s="29"/>
      <c r="AL33" s="29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5" t="s">
        <v>83</v>
      </c>
      <c r="BF33" s="8"/>
      <c r="BG33" s="8"/>
      <c r="BH33" s="8"/>
      <c r="BI33" s="8"/>
    </row>
    <row r="34" spans="1:61" x14ac:dyDescent="0.3">
      <c r="A34" s="22"/>
      <c r="B34" s="353" t="s">
        <v>799</v>
      </c>
      <c r="C34" s="25"/>
      <c r="D34" s="352"/>
      <c r="E34" s="352"/>
      <c r="F34" s="25"/>
      <c r="G34" s="25"/>
      <c r="H34" s="25"/>
      <c r="I34" s="25"/>
      <c r="J34" s="25"/>
      <c r="K34" s="25"/>
      <c r="L34" s="25"/>
      <c r="M34" s="352"/>
      <c r="N34" s="352"/>
      <c r="O34" s="25"/>
      <c r="P34" s="352"/>
      <c r="Q34" s="352"/>
      <c r="R34" s="25"/>
      <c r="S34" s="25"/>
      <c r="T34" s="25"/>
      <c r="U34" s="25"/>
      <c r="V34" s="25"/>
      <c r="W34" s="25"/>
      <c r="X34" s="25"/>
      <c r="Y34" s="352"/>
      <c r="Z34" s="352"/>
      <c r="AA34" s="26"/>
      <c r="AB34" s="12"/>
      <c r="AC34" s="13"/>
      <c r="AD34" s="13"/>
      <c r="AE34" s="27"/>
      <c r="AF34" s="28"/>
      <c r="AG34" s="27"/>
      <c r="AH34" s="29"/>
      <c r="AI34" s="29"/>
      <c r="AJ34" s="29"/>
      <c r="AK34" s="29"/>
      <c r="AL34" s="29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5" t="s">
        <v>83</v>
      </c>
      <c r="BF34" s="8"/>
      <c r="BG34" s="8"/>
      <c r="BH34" s="8"/>
      <c r="BI34" s="8"/>
    </row>
    <row r="35" spans="1:61" s="8" customFormat="1" ht="13.8" x14ac:dyDescent="0.25">
      <c r="A35" s="273"/>
      <c r="B35" s="23" t="s">
        <v>800</v>
      </c>
      <c r="C35" s="25">
        <f t="shared" ref="C35:C66" si="23">SUM(D35:N35)</f>
        <v>0</v>
      </c>
      <c r="D35" s="352"/>
      <c r="E35" s="352"/>
      <c r="F35" s="25"/>
      <c r="G35" s="25"/>
      <c r="H35" s="25"/>
      <c r="I35" s="25"/>
      <c r="J35" s="25"/>
      <c r="K35" s="25"/>
      <c r="L35" s="25"/>
      <c r="M35" s="352"/>
      <c r="N35" s="352"/>
      <c r="O35" s="25">
        <f t="shared" ref="O35:O66" si="24">SUM(P35:Z35)</f>
        <v>0</v>
      </c>
      <c r="P35" s="352"/>
      <c r="Q35" s="352"/>
      <c r="R35" s="25"/>
      <c r="S35" s="25"/>
      <c r="T35" s="25"/>
      <c r="U35" s="25"/>
      <c r="V35" s="25"/>
      <c r="W35" s="25"/>
      <c r="X35" s="25"/>
      <c r="Y35" s="352"/>
      <c r="Z35" s="352"/>
      <c r="AA35" s="26"/>
      <c r="AB35" s="12"/>
      <c r="AC35" s="13">
        <f>SUM(AA35:AB35)</f>
        <v>0</v>
      </c>
      <c r="AD35" s="13"/>
      <c r="AE35" s="27"/>
      <c r="AF35" s="28"/>
      <c r="AG35" s="27"/>
      <c r="AH35" s="29"/>
      <c r="AI35" s="29"/>
      <c r="AJ35" s="29"/>
      <c r="AK35" s="29"/>
      <c r="AL35" s="29"/>
      <c r="AM35" s="11"/>
      <c r="AN35" s="11"/>
      <c r="AO35" s="11"/>
      <c r="AP35" s="11">
        <f t="shared" ref="AP35:AP98" si="25">SUBTOTAL(9,AC35:AO35)</f>
        <v>0</v>
      </c>
      <c r="AQ35" s="11">
        <f t="shared" ref="AQ35:AQ98" si="26">IF(AP35&gt;AQ$31,0,AQ$31-AP35)</f>
        <v>14700.25</v>
      </c>
      <c r="AR35" s="11">
        <f>AP35+AQ35</f>
        <v>14700.25</v>
      </c>
      <c r="AS35" s="11"/>
      <c r="AT35" s="11"/>
      <c r="AU35" s="11"/>
      <c r="AV35" s="11"/>
      <c r="AW35" s="11"/>
      <c r="AX35" s="11"/>
      <c r="AY35" s="11">
        <f>SUBTOTAL(9,AR35:AX35)</f>
        <v>14700.25</v>
      </c>
      <c r="AZ35" s="11"/>
      <c r="BA35" s="11">
        <f t="shared" ref="BA35:BA98" si="27">AY35+AZ35</f>
        <v>14700.25</v>
      </c>
      <c r="BB35" s="11">
        <f t="shared" ref="BB35:BB98" si="28">IFERROR(LOOKUP(A35,Q$6:Q$26,AQ$6:AQ$26)-BA35,0)</f>
        <v>0</v>
      </c>
      <c r="BC35" s="11">
        <f t="shared" ref="BC35:BC98" si="29">SUM(BA35:BB35)*(1+BC$31)</f>
        <v>22050.375</v>
      </c>
      <c r="BD35" s="11">
        <f t="shared" ref="BD35:BD98" si="30">C35*BC35*12</f>
        <v>0</v>
      </c>
      <c r="BE35" s="5" t="s">
        <v>83</v>
      </c>
    </row>
    <row r="36" spans="1:61" s="8" customFormat="1" ht="13.8" x14ac:dyDescent="0.25">
      <c r="A36" s="273" t="s">
        <v>30</v>
      </c>
      <c r="B36" s="23" t="s">
        <v>801</v>
      </c>
      <c r="C36" s="25">
        <f t="shared" si="23"/>
        <v>0.4</v>
      </c>
      <c r="D36" s="352">
        <v>0.4</v>
      </c>
      <c r="E36" s="352"/>
      <c r="F36" s="25"/>
      <c r="G36" s="25"/>
      <c r="H36" s="25"/>
      <c r="I36" s="25"/>
      <c r="J36" s="25"/>
      <c r="K36" s="25"/>
      <c r="L36" s="25"/>
      <c r="M36" s="352"/>
      <c r="N36" s="352"/>
      <c r="O36" s="25">
        <f t="shared" si="24"/>
        <v>1</v>
      </c>
      <c r="P36" s="352">
        <v>1</v>
      </c>
      <c r="Q36" s="352"/>
      <c r="R36" s="25"/>
      <c r="S36" s="25"/>
      <c r="T36" s="25"/>
      <c r="U36" s="25"/>
      <c r="V36" s="25"/>
      <c r="W36" s="25"/>
      <c r="X36" s="25"/>
      <c r="Y36" s="352"/>
      <c r="Z36" s="352"/>
      <c r="AA36" s="26">
        <v>38900</v>
      </c>
      <c r="AB36" s="12"/>
      <c r="AC36" s="13">
        <f>SUM(AA36:AB36)</f>
        <v>38900</v>
      </c>
      <c r="AD36" s="13"/>
      <c r="AE36" s="27"/>
      <c r="AF36" s="28"/>
      <c r="AG36" s="27"/>
      <c r="AH36" s="29"/>
      <c r="AI36" s="29"/>
      <c r="AJ36" s="29"/>
      <c r="AK36" s="29"/>
      <c r="AL36" s="29"/>
      <c r="AM36" s="11"/>
      <c r="AN36" s="11"/>
      <c r="AO36" s="11"/>
      <c r="AP36" s="11">
        <f t="shared" si="25"/>
        <v>38900</v>
      </c>
      <c r="AQ36" s="11">
        <f t="shared" si="26"/>
        <v>0</v>
      </c>
      <c r="AR36" s="11">
        <f>AP36+AQ36</f>
        <v>38900</v>
      </c>
      <c r="AS36" s="11"/>
      <c r="AT36" s="11"/>
      <c r="AU36" s="11"/>
      <c r="AV36" s="11"/>
      <c r="AW36" s="11"/>
      <c r="AX36" s="11"/>
      <c r="AY36" s="11">
        <f t="shared" ref="AY36:AY160" si="31">SUBTOTAL(9,AR36:AX36)</f>
        <v>38900</v>
      </c>
      <c r="AZ36" s="11"/>
      <c r="BA36" s="11">
        <f t="shared" si="27"/>
        <v>38900</v>
      </c>
      <c r="BB36" s="11">
        <f t="shared" si="28"/>
        <v>13822.220000000001</v>
      </c>
      <c r="BC36" s="11">
        <f t="shared" si="29"/>
        <v>79083.33</v>
      </c>
      <c r="BD36" s="11">
        <f t="shared" si="30"/>
        <v>379599.98400000005</v>
      </c>
      <c r="BE36" s="5" t="s">
        <v>83</v>
      </c>
    </row>
    <row r="37" spans="1:61" s="8" customFormat="1" ht="13.8" x14ac:dyDescent="0.25">
      <c r="A37" s="273"/>
      <c r="B37" s="23" t="s">
        <v>802</v>
      </c>
      <c r="C37" s="25">
        <f t="shared" si="23"/>
        <v>0</v>
      </c>
      <c r="D37" s="352"/>
      <c r="E37" s="352"/>
      <c r="F37" s="25"/>
      <c r="G37" s="25"/>
      <c r="H37" s="25"/>
      <c r="I37" s="25"/>
      <c r="J37" s="25"/>
      <c r="K37" s="25"/>
      <c r="L37" s="25"/>
      <c r="M37" s="352"/>
      <c r="N37" s="352"/>
      <c r="O37" s="25">
        <f t="shared" si="24"/>
        <v>0</v>
      </c>
      <c r="P37" s="352"/>
      <c r="Q37" s="352"/>
      <c r="R37" s="25"/>
      <c r="S37" s="25"/>
      <c r="T37" s="25"/>
      <c r="U37" s="25"/>
      <c r="V37" s="25"/>
      <c r="W37" s="25"/>
      <c r="X37" s="25"/>
      <c r="Y37" s="352"/>
      <c r="Z37" s="352"/>
      <c r="AA37" s="26"/>
      <c r="AB37" s="12"/>
      <c r="AC37" s="13">
        <f t="shared" ref="AC37:AC161" si="32">SUM(AA37:AB37)</f>
        <v>0</v>
      </c>
      <c r="AD37" s="13"/>
      <c r="AE37" s="27"/>
      <c r="AF37" s="28"/>
      <c r="AG37" s="27"/>
      <c r="AH37" s="29"/>
      <c r="AI37" s="29"/>
      <c r="AJ37" s="29"/>
      <c r="AK37" s="29"/>
      <c r="AL37" s="29"/>
      <c r="AM37" s="11"/>
      <c r="AN37" s="11"/>
      <c r="AO37" s="11"/>
      <c r="AP37" s="11">
        <f t="shared" si="25"/>
        <v>0</v>
      </c>
      <c r="AQ37" s="11">
        <f t="shared" si="26"/>
        <v>14700.25</v>
      </c>
      <c r="AR37" s="11">
        <f t="shared" ref="AR37:AR161" si="33">AP37+AQ37</f>
        <v>14700.25</v>
      </c>
      <c r="AS37" s="11"/>
      <c r="AT37" s="11"/>
      <c r="AU37" s="11"/>
      <c r="AV37" s="11"/>
      <c r="AW37" s="12"/>
      <c r="AX37" s="11"/>
      <c r="AY37" s="11">
        <f t="shared" si="31"/>
        <v>14700.25</v>
      </c>
      <c r="AZ37" s="11"/>
      <c r="BA37" s="11">
        <f t="shared" si="27"/>
        <v>14700.25</v>
      </c>
      <c r="BB37" s="11">
        <f t="shared" si="28"/>
        <v>0</v>
      </c>
      <c r="BC37" s="11">
        <f t="shared" si="29"/>
        <v>22050.375</v>
      </c>
      <c r="BD37" s="11">
        <f t="shared" si="30"/>
        <v>0</v>
      </c>
      <c r="BE37" s="5" t="s">
        <v>83</v>
      </c>
    </row>
    <row r="38" spans="1:61" s="8" customFormat="1" ht="13.8" x14ac:dyDescent="0.25">
      <c r="A38" s="168" t="s">
        <v>54</v>
      </c>
      <c r="B38" s="23" t="s">
        <v>629</v>
      </c>
      <c r="C38" s="25">
        <f t="shared" si="23"/>
        <v>1</v>
      </c>
      <c r="D38" s="352">
        <v>1</v>
      </c>
      <c r="E38" s="352"/>
      <c r="F38" s="25"/>
      <c r="G38" s="25"/>
      <c r="H38" s="25"/>
      <c r="I38" s="25"/>
      <c r="J38" s="25"/>
      <c r="K38" s="25"/>
      <c r="L38" s="25"/>
      <c r="M38" s="352"/>
      <c r="N38" s="352"/>
      <c r="O38" s="25">
        <f t="shared" si="24"/>
        <v>1</v>
      </c>
      <c r="P38" s="352">
        <v>1</v>
      </c>
      <c r="Q38" s="352"/>
      <c r="R38" s="25"/>
      <c r="S38" s="25"/>
      <c r="T38" s="25"/>
      <c r="U38" s="25"/>
      <c r="V38" s="25"/>
      <c r="W38" s="25"/>
      <c r="X38" s="25"/>
      <c r="Y38" s="352"/>
      <c r="Z38" s="352"/>
      <c r="AA38" s="26">
        <v>10337</v>
      </c>
      <c r="AB38" s="12">
        <f>ROUND($AA38*AB$31,2)</f>
        <v>2584.25</v>
      </c>
      <c r="AC38" s="13">
        <f t="shared" si="32"/>
        <v>12921.25</v>
      </c>
      <c r="AD38" s="13"/>
      <c r="AE38" s="27">
        <v>1292.1300000000001</v>
      </c>
      <c r="AF38" s="13"/>
      <c r="AG38" s="27"/>
      <c r="AH38" s="29"/>
      <c r="AI38" s="29"/>
      <c r="AJ38" s="29"/>
      <c r="AK38" s="29"/>
      <c r="AL38" s="29"/>
      <c r="AM38" s="11"/>
      <c r="AN38" s="11"/>
      <c r="AO38" s="11"/>
      <c r="AP38" s="11">
        <f t="shared" si="25"/>
        <v>14213.380000000001</v>
      </c>
      <c r="AQ38" s="11">
        <f t="shared" si="26"/>
        <v>486.86999999999898</v>
      </c>
      <c r="AR38" s="11">
        <f t="shared" si="33"/>
        <v>14700.25</v>
      </c>
      <c r="AS38" s="11"/>
      <c r="AT38" s="11"/>
      <c r="AU38" s="11"/>
      <c r="AV38" s="11"/>
      <c r="AW38" s="12"/>
      <c r="AX38" s="11"/>
      <c r="AY38" s="11">
        <f t="shared" si="31"/>
        <v>14700.25</v>
      </c>
      <c r="AZ38" s="11"/>
      <c r="BA38" s="11">
        <f t="shared" si="27"/>
        <v>14700.25</v>
      </c>
      <c r="BB38" s="11">
        <f t="shared" si="28"/>
        <v>7119.6700000000019</v>
      </c>
      <c r="BC38" s="11">
        <f t="shared" si="29"/>
        <v>32729.880000000005</v>
      </c>
      <c r="BD38" s="11">
        <f t="shared" si="30"/>
        <v>392758.56000000006</v>
      </c>
      <c r="BE38" s="5" t="s">
        <v>83</v>
      </c>
    </row>
    <row r="39" spans="1:61" s="8" customFormat="1" ht="13.8" x14ac:dyDescent="0.25">
      <c r="A39" s="168" t="s">
        <v>54</v>
      </c>
      <c r="B39" s="23" t="s">
        <v>803</v>
      </c>
      <c r="C39" s="25">
        <f t="shared" si="23"/>
        <v>0.9</v>
      </c>
      <c r="D39" s="352">
        <v>0.9</v>
      </c>
      <c r="E39" s="352"/>
      <c r="F39" s="25"/>
      <c r="G39" s="25"/>
      <c r="H39" s="25"/>
      <c r="I39" s="25"/>
      <c r="J39" s="25"/>
      <c r="K39" s="25"/>
      <c r="L39" s="25"/>
      <c r="M39" s="352"/>
      <c r="N39" s="352"/>
      <c r="O39" s="25">
        <f t="shared" si="24"/>
        <v>1</v>
      </c>
      <c r="P39" s="352">
        <v>1</v>
      </c>
      <c r="Q39" s="352"/>
      <c r="R39" s="25"/>
      <c r="S39" s="25"/>
      <c r="T39" s="25"/>
      <c r="U39" s="25"/>
      <c r="V39" s="25"/>
      <c r="W39" s="25"/>
      <c r="X39" s="25"/>
      <c r="Y39" s="352"/>
      <c r="Z39" s="352"/>
      <c r="AA39" s="26">
        <v>10337</v>
      </c>
      <c r="AB39" s="12">
        <f t="shared" ref="AB39:AB40" si="34">ROUND($AA39*AB$31,2)</f>
        <v>2584.25</v>
      </c>
      <c r="AC39" s="13">
        <f t="shared" si="32"/>
        <v>12921.25</v>
      </c>
      <c r="AD39" s="13"/>
      <c r="AE39" s="13">
        <v>1291.1300000000001</v>
      </c>
      <c r="AF39" s="28"/>
      <c r="AG39" s="13"/>
      <c r="AH39" s="29"/>
      <c r="AI39" s="29"/>
      <c r="AJ39" s="29"/>
      <c r="AK39" s="13"/>
      <c r="AL39" s="29"/>
      <c r="AM39" s="13"/>
      <c r="AN39" s="11"/>
      <c r="AO39" s="11"/>
      <c r="AP39" s="11">
        <f t="shared" si="25"/>
        <v>14212.380000000001</v>
      </c>
      <c r="AQ39" s="11">
        <f t="shared" si="26"/>
        <v>487.86999999999898</v>
      </c>
      <c r="AR39" s="11">
        <f t="shared" si="33"/>
        <v>14700.25</v>
      </c>
      <c r="AS39" s="11"/>
      <c r="AT39" s="11"/>
      <c r="AU39" s="11"/>
      <c r="AV39" s="11"/>
      <c r="AW39" s="12"/>
      <c r="AX39" s="11"/>
      <c r="AY39" s="11">
        <f t="shared" si="31"/>
        <v>14700.25</v>
      </c>
      <c r="AZ39" s="11"/>
      <c r="BA39" s="11">
        <f t="shared" si="27"/>
        <v>14700.25</v>
      </c>
      <c r="BB39" s="11">
        <f t="shared" si="28"/>
        <v>7119.6700000000019</v>
      </c>
      <c r="BC39" s="11">
        <f t="shared" si="29"/>
        <v>32729.880000000005</v>
      </c>
      <c r="BD39" s="11">
        <f t="shared" si="30"/>
        <v>353482.70400000003</v>
      </c>
      <c r="BE39" s="5" t="s">
        <v>83</v>
      </c>
    </row>
    <row r="40" spans="1:61" s="8" customFormat="1" ht="13.8" x14ac:dyDescent="0.25">
      <c r="A40" s="168" t="s">
        <v>54</v>
      </c>
      <c r="B40" s="23" t="s">
        <v>804</v>
      </c>
      <c r="C40" s="25">
        <f t="shared" si="23"/>
        <v>1</v>
      </c>
      <c r="D40" s="352">
        <v>1</v>
      </c>
      <c r="E40" s="352"/>
      <c r="F40" s="25"/>
      <c r="G40" s="25"/>
      <c r="H40" s="25"/>
      <c r="I40" s="25"/>
      <c r="J40" s="25"/>
      <c r="K40" s="25"/>
      <c r="L40" s="25"/>
      <c r="M40" s="352"/>
      <c r="N40" s="352"/>
      <c r="O40" s="25">
        <f t="shared" si="24"/>
        <v>1</v>
      </c>
      <c r="P40" s="352">
        <v>1</v>
      </c>
      <c r="Q40" s="352"/>
      <c r="R40" s="25"/>
      <c r="S40" s="25"/>
      <c r="T40" s="25"/>
      <c r="U40" s="25"/>
      <c r="V40" s="25"/>
      <c r="W40" s="25"/>
      <c r="X40" s="25"/>
      <c r="Y40" s="352"/>
      <c r="Z40" s="352"/>
      <c r="AA40" s="26">
        <v>10337</v>
      </c>
      <c r="AB40" s="12">
        <f t="shared" si="34"/>
        <v>2584.25</v>
      </c>
      <c r="AC40" s="13">
        <f t="shared" si="32"/>
        <v>12921.25</v>
      </c>
      <c r="AD40" s="13"/>
      <c r="AE40" s="13"/>
      <c r="AF40" s="28"/>
      <c r="AG40" s="27"/>
      <c r="AH40" s="13"/>
      <c r="AI40" s="29"/>
      <c r="AJ40" s="29"/>
      <c r="AK40" s="29"/>
      <c r="AL40" s="29"/>
      <c r="AM40" s="11"/>
      <c r="AN40" s="13"/>
      <c r="AO40" s="11"/>
      <c r="AP40" s="11">
        <f t="shared" si="25"/>
        <v>12921.25</v>
      </c>
      <c r="AQ40" s="11">
        <f t="shared" si="26"/>
        <v>1779</v>
      </c>
      <c r="AR40" s="11">
        <f t="shared" si="33"/>
        <v>14700.25</v>
      </c>
      <c r="AS40" s="11"/>
      <c r="AT40" s="11"/>
      <c r="AU40" s="12"/>
      <c r="AV40" s="11"/>
      <c r="AW40" s="12"/>
      <c r="AX40" s="11"/>
      <c r="AY40" s="11">
        <f t="shared" si="31"/>
        <v>14700.25</v>
      </c>
      <c r="AZ40" s="11"/>
      <c r="BA40" s="11">
        <f t="shared" si="27"/>
        <v>14700.25</v>
      </c>
      <c r="BB40" s="11">
        <f t="shared" si="28"/>
        <v>7119.6700000000019</v>
      </c>
      <c r="BC40" s="11">
        <f t="shared" si="29"/>
        <v>32729.880000000005</v>
      </c>
      <c r="BD40" s="11">
        <f t="shared" si="30"/>
        <v>392758.56000000006</v>
      </c>
      <c r="BE40" s="5" t="s">
        <v>83</v>
      </c>
    </row>
    <row r="41" spans="1:61" s="8" customFormat="1" ht="13.8" x14ac:dyDescent="0.25">
      <c r="A41" s="273"/>
      <c r="B41" s="353" t="s">
        <v>805</v>
      </c>
      <c r="C41" s="25">
        <f t="shared" si="23"/>
        <v>0</v>
      </c>
      <c r="D41" s="352"/>
      <c r="E41" s="352"/>
      <c r="F41" s="25"/>
      <c r="G41" s="25"/>
      <c r="H41" s="25"/>
      <c r="I41" s="25"/>
      <c r="J41" s="25"/>
      <c r="K41" s="25"/>
      <c r="L41" s="25"/>
      <c r="M41" s="352"/>
      <c r="N41" s="352"/>
      <c r="O41" s="25">
        <f t="shared" si="24"/>
        <v>0</v>
      </c>
      <c r="P41" s="352"/>
      <c r="Q41" s="352"/>
      <c r="R41" s="25"/>
      <c r="S41" s="25"/>
      <c r="T41" s="25"/>
      <c r="U41" s="25"/>
      <c r="V41" s="25"/>
      <c r="W41" s="25"/>
      <c r="X41" s="25"/>
      <c r="Y41" s="352"/>
      <c r="Z41" s="352"/>
      <c r="AA41" s="26"/>
      <c r="AB41" s="12"/>
      <c r="AC41" s="13">
        <f t="shared" si="32"/>
        <v>0</v>
      </c>
      <c r="AD41" s="13"/>
      <c r="AE41" s="13"/>
      <c r="AF41" s="28"/>
      <c r="AG41" s="13"/>
      <c r="AH41" s="29"/>
      <c r="AI41" s="29"/>
      <c r="AJ41" s="29"/>
      <c r="AK41" s="29"/>
      <c r="AL41" s="13"/>
      <c r="AM41" s="11"/>
      <c r="AN41" s="11"/>
      <c r="AO41" s="13"/>
      <c r="AP41" s="11">
        <f t="shared" si="25"/>
        <v>0</v>
      </c>
      <c r="AQ41" s="11">
        <f t="shared" si="26"/>
        <v>14700.25</v>
      </c>
      <c r="AR41" s="11">
        <f t="shared" si="33"/>
        <v>14700.25</v>
      </c>
      <c r="AS41" s="11"/>
      <c r="AT41" s="11"/>
      <c r="AU41" s="12"/>
      <c r="AV41" s="11"/>
      <c r="AW41" s="11"/>
      <c r="AX41" s="11"/>
      <c r="AY41" s="11">
        <f t="shared" si="31"/>
        <v>14700.25</v>
      </c>
      <c r="AZ41" s="11"/>
      <c r="BA41" s="11">
        <f t="shared" si="27"/>
        <v>14700.25</v>
      </c>
      <c r="BB41" s="11">
        <f t="shared" si="28"/>
        <v>0</v>
      </c>
      <c r="BC41" s="11">
        <f t="shared" si="29"/>
        <v>22050.375</v>
      </c>
      <c r="BD41" s="11">
        <f t="shared" si="30"/>
        <v>0</v>
      </c>
      <c r="BE41" s="5" t="s">
        <v>83</v>
      </c>
    </row>
    <row r="42" spans="1:61" s="8" customFormat="1" ht="13.8" x14ac:dyDescent="0.25">
      <c r="A42" s="273" t="s">
        <v>41</v>
      </c>
      <c r="B42" s="23" t="s">
        <v>806</v>
      </c>
      <c r="C42" s="25">
        <f t="shared" si="23"/>
        <v>0</v>
      </c>
      <c r="D42" s="352"/>
      <c r="E42" s="354"/>
      <c r="F42" s="355"/>
      <c r="G42" s="25"/>
      <c r="H42" s="25"/>
      <c r="I42" s="25"/>
      <c r="J42" s="25"/>
      <c r="K42" s="25"/>
      <c r="L42" s="25"/>
      <c r="M42" s="354"/>
      <c r="N42" s="354"/>
      <c r="O42" s="25">
        <f t="shared" si="24"/>
        <v>0.25</v>
      </c>
      <c r="P42" s="352"/>
      <c r="Q42" s="354"/>
      <c r="R42" s="355"/>
      <c r="S42" s="355"/>
      <c r="T42" s="25"/>
      <c r="U42" s="25"/>
      <c r="V42" s="25"/>
      <c r="W42" s="25"/>
      <c r="X42" s="25"/>
      <c r="Y42" s="352">
        <v>0.125</v>
      </c>
      <c r="Z42" s="352">
        <v>0.125</v>
      </c>
      <c r="AA42" s="26">
        <v>13110</v>
      </c>
      <c r="AB42" s="12">
        <f>AA42*AB31</f>
        <v>3277.5</v>
      </c>
      <c r="AC42" s="13">
        <f t="shared" si="32"/>
        <v>16387.5</v>
      </c>
      <c r="AD42" s="13"/>
      <c r="AE42" s="13"/>
      <c r="AF42" s="28">
        <f>AC42*AF31</f>
        <v>2458.125</v>
      </c>
      <c r="AG42" s="27"/>
      <c r="AH42" s="29"/>
      <c r="AI42" s="29"/>
      <c r="AJ42" s="29"/>
      <c r="AK42" s="29"/>
      <c r="AL42" s="29"/>
      <c r="AM42" s="11"/>
      <c r="AN42" s="11">
        <f>AC42*AN31</f>
        <v>3277.5</v>
      </c>
      <c r="AO42" s="11"/>
      <c r="AP42" s="11">
        <f t="shared" si="25"/>
        <v>22123.125</v>
      </c>
      <c r="AQ42" s="11">
        <f t="shared" si="26"/>
        <v>0</v>
      </c>
      <c r="AR42" s="11">
        <f t="shared" si="33"/>
        <v>22123.125</v>
      </c>
      <c r="AS42" s="11"/>
      <c r="AT42" s="11"/>
      <c r="AU42" s="12"/>
      <c r="AV42" s="11"/>
      <c r="AW42" s="11"/>
      <c r="AX42" s="11">
        <f>AC42*AX31</f>
        <v>2458.125</v>
      </c>
      <c r="AY42" s="11">
        <f t="shared" si="31"/>
        <v>24581.25</v>
      </c>
      <c r="AZ42" s="11"/>
      <c r="BA42" s="11">
        <f t="shared" si="27"/>
        <v>24581.25</v>
      </c>
      <c r="BB42" s="11">
        <f>IFERROR(LOOKUP(A42,Q$6:Q$26,AQ$6:AQ$26)-BA42,0)</f>
        <v>-24581.25</v>
      </c>
      <c r="BC42" s="11">
        <f t="shared" si="29"/>
        <v>0</v>
      </c>
      <c r="BD42" s="11">
        <f t="shared" si="30"/>
        <v>0</v>
      </c>
      <c r="BE42" s="5" t="s">
        <v>83</v>
      </c>
    </row>
    <row r="43" spans="1:61" s="8" customFormat="1" ht="13.8" x14ac:dyDescent="0.25">
      <c r="A43" s="273"/>
      <c r="B43" s="23" t="s">
        <v>807</v>
      </c>
      <c r="C43" s="25">
        <f t="shared" si="23"/>
        <v>0</v>
      </c>
      <c r="D43" s="352"/>
      <c r="E43" s="352"/>
      <c r="F43" s="25"/>
      <c r="G43" s="25"/>
      <c r="H43" s="25"/>
      <c r="I43" s="25"/>
      <c r="J43" s="25"/>
      <c r="K43" s="25"/>
      <c r="L43" s="25"/>
      <c r="M43" s="352"/>
      <c r="N43" s="352"/>
      <c r="O43" s="25">
        <f t="shared" si="24"/>
        <v>0</v>
      </c>
      <c r="P43" s="352"/>
      <c r="Q43" s="352"/>
      <c r="R43" s="25"/>
      <c r="S43" s="25"/>
      <c r="T43" s="25"/>
      <c r="U43" s="25"/>
      <c r="V43" s="25"/>
      <c r="W43" s="25"/>
      <c r="X43" s="25"/>
      <c r="Y43" s="352"/>
      <c r="Z43" s="352"/>
      <c r="AA43" s="26"/>
      <c r="AB43" s="12"/>
      <c r="AC43" s="13">
        <f t="shared" si="32"/>
        <v>0</v>
      </c>
      <c r="AD43" s="13"/>
      <c r="AE43" s="27"/>
      <c r="AF43" s="13"/>
      <c r="AG43" s="27"/>
      <c r="AH43" s="13"/>
      <c r="AI43" s="29"/>
      <c r="AJ43" s="29"/>
      <c r="AK43" s="29"/>
      <c r="AL43" s="29"/>
      <c r="AM43" s="11"/>
      <c r="AN43" s="11"/>
      <c r="AO43" s="11"/>
      <c r="AP43" s="11">
        <f t="shared" si="25"/>
        <v>0</v>
      </c>
      <c r="AQ43" s="11">
        <f t="shared" si="26"/>
        <v>14700.25</v>
      </c>
      <c r="AR43" s="11">
        <f t="shared" si="33"/>
        <v>14700.25</v>
      </c>
      <c r="AS43" s="11"/>
      <c r="AT43" s="11"/>
      <c r="AU43" s="12"/>
      <c r="AV43" s="11"/>
      <c r="AW43" s="11"/>
      <c r="AX43" s="11"/>
      <c r="AY43" s="11">
        <f t="shared" si="31"/>
        <v>14700.25</v>
      </c>
      <c r="AZ43" s="11"/>
      <c r="BA43" s="11">
        <f t="shared" si="27"/>
        <v>14700.25</v>
      </c>
      <c r="BB43" s="11">
        <f t="shared" si="28"/>
        <v>0</v>
      </c>
      <c r="BC43" s="11">
        <f t="shared" si="29"/>
        <v>22050.375</v>
      </c>
      <c r="BD43" s="11">
        <f t="shared" si="30"/>
        <v>0</v>
      </c>
      <c r="BE43" s="5" t="s">
        <v>83</v>
      </c>
    </row>
    <row r="44" spans="1:61" s="8" customFormat="1" ht="13.8" x14ac:dyDescent="0.25">
      <c r="A44" s="273" t="s">
        <v>45</v>
      </c>
      <c r="B44" s="23" t="s">
        <v>808</v>
      </c>
      <c r="C44" s="25">
        <f t="shared" si="23"/>
        <v>1</v>
      </c>
      <c r="D44" s="352"/>
      <c r="E44" s="352"/>
      <c r="F44" s="25"/>
      <c r="G44" s="25"/>
      <c r="H44" s="25"/>
      <c r="I44" s="25"/>
      <c r="J44" s="25"/>
      <c r="K44" s="25"/>
      <c r="L44" s="25"/>
      <c r="M44" s="352">
        <v>0.5</v>
      </c>
      <c r="N44" s="352">
        <v>0.5</v>
      </c>
      <c r="O44" s="25">
        <f t="shared" si="24"/>
        <v>1</v>
      </c>
      <c r="P44" s="352"/>
      <c r="Q44" s="352"/>
      <c r="R44" s="25"/>
      <c r="S44" s="25"/>
      <c r="T44" s="25"/>
      <c r="U44" s="25"/>
      <c r="V44" s="25"/>
      <c r="W44" s="25"/>
      <c r="X44" s="25"/>
      <c r="Y44" s="352">
        <v>0.5</v>
      </c>
      <c r="Z44" s="352">
        <v>0.5</v>
      </c>
      <c r="AA44" s="26">
        <v>9617</v>
      </c>
      <c r="AB44" s="12">
        <f>AA44*AB31</f>
        <v>2404.25</v>
      </c>
      <c r="AC44" s="13">
        <f t="shared" si="32"/>
        <v>12021.25</v>
      </c>
      <c r="AD44" s="13"/>
      <c r="AE44" s="13"/>
      <c r="AF44" s="13"/>
      <c r="AG44" s="27"/>
      <c r="AH44" s="29">
        <f>AC44*AH31</f>
        <v>3606.375</v>
      </c>
      <c r="AI44" s="29"/>
      <c r="AJ44" s="29"/>
      <c r="AK44" s="13"/>
      <c r="AL44" s="29"/>
      <c r="AM44" s="11"/>
      <c r="AN44" s="11"/>
      <c r="AO44" s="11">
        <f>AC44*AO31</f>
        <v>3606.375</v>
      </c>
      <c r="AP44" s="11">
        <f t="shared" si="25"/>
        <v>19234</v>
      </c>
      <c r="AQ44" s="11">
        <f t="shared" si="26"/>
        <v>0</v>
      </c>
      <c r="AR44" s="11">
        <f t="shared" si="33"/>
        <v>19234</v>
      </c>
      <c r="AS44" s="11"/>
      <c r="AT44" s="11"/>
      <c r="AU44" s="12"/>
      <c r="AV44" s="12"/>
      <c r="AW44" s="11"/>
      <c r="AX44" s="11">
        <f>AC44*AX31</f>
        <v>1803.1875</v>
      </c>
      <c r="AY44" s="11">
        <f t="shared" si="31"/>
        <v>21037.1875</v>
      </c>
      <c r="AZ44" s="11">
        <f>AZ$30-AY44</f>
        <v>3936.2425000000003</v>
      </c>
      <c r="BA44" s="11">
        <f t="shared" si="27"/>
        <v>24973.43</v>
      </c>
      <c r="BB44" s="11">
        <f t="shared" si="28"/>
        <v>5.5555555809405632E-4</v>
      </c>
      <c r="BC44" s="11">
        <f t="shared" si="29"/>
        <v>37460.145833333336</v>
      </c>
      <c r="BD44" s="11">
        <f t="shared" si="30"/>
        <v>449521.75</v>
      </c>
      <c r="BE44" s="5" t="s">
        <v>83</v>
      </c>
    </row>
    <row r="45" spans="1:61" s="8" customFormat="1" ht="13.8" x14ac:dyDescent="0.25">
      <c r="A45" s="273"/>
      <c r="B45" s="356" t="s">
        <v>809</v>
      </c>
      <c r="C45" s="25">
        <f t="shared" si="23"/>
        <v>0</v>
      </c>
      <c r="D45" s="352"/>
      <c r="E45" s="352"/>
      <c r="F45" s="25"/>
      <c r="G45" s="25"/>
      <c r="H45" s="25"/>
      <c r="I45" s="25"/>
      <c r="J45" s="25"/>
      <c r="K45" s="25"/>
      <c r="L45" s="25"/>
      <c r="M45" s="352"/>
      <c r="N45" s="352"/>
      <c r="O45" s="25">
        <f t="shared" si="24"/>
        <v>0</v>
      </c>
      <c r="P45" s="352"/>
      <c r="Q45" s="352"/>
      <c r="R45" s="25"/>
      <c r="S45" s="25"/>
      <c r="T45" s="25"/>
      <c r="U45" s="25"/>
      <c r="V45" s="25"/>
      <c r="W45" s="25"/>
      <c r="X45" s="25"/>
      <c r="Y45" s="352"/>
      <c r="Z45" s="352"/>
      <c r="AA45" s="26"/>
      <c r="AB45" s="12"/>
      <c r="AC45" s="13">
        <f t="shared" si="32"/>
        <v>0</v>
      </c>
      <c r="AD45" s="13"/>
      <c r="AE45" s="27"/>
      <c r="AF45" s="13"/>
      <c r="AG45" s="13"/>
      <c r="AH45" s="29"/>
      <c r="AI45" s="29"/>
      <c r="AJ45" s="29"/>
      <c r="AK45" s="29"/>
      <c r="AL45" s="29"/>
      <c r="AM45" s="11"/>
      <c r="AN45" s="13"/>
      <c r="AO45" s="11"/>
      <c r="AP45" s="11">
        <f t="shared" si="25"/>
        <v>0</v>
      </c>
      <c r="AQ45" s="11">
        <f t="shared" si="26"/>
        <v>14700.25</v>
      </c>
      <c r="AR45" s="11">
        <f t="shared" si="33"/>
        <v>14700.25</v>
      </c>
      <c r="AS45" s="11"/>
      <c r="AT45" s="11"/>
      <c r="AU45" s="12"/>
      <c r="AV45" s="12"/>
      <c r="AW45" s="11"/>
      <c r="AX45" s="11"/>
      <c r="AY45" s="11">
        <f t="shared" si="31"/>
        <v>14700.25</v>
      </c>
      <c r="AZ45" s="11"/>
      <c r="BA45" s="11">
        <f t="shared" si="27"/>
        <v>14700.25</v>
      </c>
      <c r="BB45" s="11">
        <f t="shared" si="28"/>
        <v>0</v>
      </c>
      <c r="BC45" s="11">
        <f t="shared" si="29"/>
        <v>22050.375</v>
      </c>
      <c r="BD45" s="11">
        <f t="shared" si="30"/>
        <v>0</v>
      </c>
      <c r="BE45" s="5" t="s">
        <v>83</v>
      </c>
    </row>
    <row r="46" spans="1:61" s="8" customFormat="1" ht="13.8" x14ac:dyDescent="0.25">
      <c r="A46" s="273" t="s">
        <v>60</v>
      </c>
      <c r="B46" s="23" t="s">
        <v>631</v>
      </c>
      <c r="C46" s="25">
        <f t="shared" si="23"/>
        <v>4</v>
      </c>
      <c r="D46" s="352"/>
      <c r="E46" s="352"/>
      <c r="F46" s="25"/>
      <c r="G46" s="25"/>
      <c r="H46" s="25"/>
      <c r="I46" s="25"/>
      <c r="J46" s="25"/>
      <c r="K46" s="25"/>
      <c r="L46" s="25"/>
      <c r="M46" s="352">
        <v>2</v>
      </c>
      <c r="N46" s="352">
        <v>2</v>
      </c>
      <c r="O46" s="25">
        <f t="shared" si="24"/>
        <v>4</v>
      </c>
      <c r="P46" s="352"/>
      <c r="Q46" s="352"/>
      <c r="R46" s="25"/>
      <c r="S46" s="25"/>
      <c r="T46" s="25"/>
      <c r="U46" s="25"/>
      <c r="V46" s="25"/>
      <c r="W46" s="25"/>
      <c r="X46" s="25"/>
      <c r="Y46" s="352">
        <v>2</v>
      </c>
      <c r="Z46" s="352">
        <v>2</v>
      </c>
      <c r="AA46" s="26">
        <v>8008</v>
      </c>
      <c r="AB46" s="12"/>
      <c r="AC46" s="13">
        <f t="shared" si="32"/>
        <v>8008</v>
      </c>
      <c r="AD46" s="13"/>
      <c r="AE46" s="27">
        <f>AC46*AE31</f>
        <v>800.80000000000007</v>
      </c>
      <c r="AF46" s="28"/>
      <c r="AG46" s="13"/>
      <c r="AH46" s="29"/>
      <c r="AI46" s="29"/>
      <c r="AJ46" s="29"/>
      <c r="AK46" s="29"/>
      <c r="AL46" s="29"/>
      <c r="AM46" s="11"/>
      <c r="AN46" s="11"/>
      <c r="AO46" s="11"/>
      <c r="AP46" s="11">
        <f t="shared" si="25"/>
        <v>8808.7999999999993</v>
      </c>
      <c r="AQ46" s="11">
        <f t="shared" si="26"/>
        <v>5891.4500000000007</v>
      </c>
      <c r="AR46" s="11">
        <f t="shared" si="33"/>
        <v>14700.25</v>
      </c>
      <c r="AS46" s="11">
        <f>AC46/C$12*C$13*AS$31</f>
        <v>533.86666666666667</v>
      </c>
      <c r="AT46" s="11">
        <f>SUBTOTAL(9,AR46:AS46)/C$11*C$14</f>
        <v>626.05958904109582</v>
      </c>
      <c r="AU46" s="12"/>
      <c r="AV46" s="12"/>
      <c r="AW46" s="11"/>
      <c r="AX46" s="11">
        <f>AC46*AX31</f>
        <v>1201.2</v>
      </c>
      <c r="AY46" s="11">
        <f t="shared" si="31"/>
        <v>16435.316666666666</v>
      </c>
      <c r="AZ46" s="11"/>
      <c r="BA46" s="11">
        <f t="shared" si="27"/>
        <v>16435.316666666666</v>
      </c>
      <c r="BB46" s="11">
        <f>IFERROR(LOOKUP(A46,Q$6:Q$26,AQ$6:AQ$26)-BA46,0)</f>
        <v>2285.4166666666679</v>
      </c>
      <c r="BC46" s="11">
        <f>SUM(BA46:BB46)*(1+BC$31)</f>
        <v>28081.1</v>
      </c>
      <c r="BD46" s="11">
        <f t="shared" si="30"/>
        <v>1347892.7999999998</v>
      </c>
      <c r="BE46" s="5" t="s">
        <v>83</v>
      </c>
    </row>
    <row r="47" spans="1:61" s="8" customFormat="1" ht="13.8" x14ac:dyDescent="0.25">
      <c r="A47" s="273" t="s">
        <v>60</v>
      </c>
      <c r="B47" s="23" t="s">
        <v>631</v>
      </c>
      <c r="C47" s="25">
        <f t="shared" si="23"/>
        <v>0.2</v>
      </c>
      <c r="D47" s="352"/>
      <c r="E47" s="352"/>
      <c r="F47" s="25"/>
      <c r="G47" s="25"/>
      <c r="H47" s="25"/>
      <c r="I47" s="25"/>
      <c r="J47" s="25"/>
      <c r="K47" s="25"/>
      <c r="L47" s="25"/>
      <c r="M47" s="352">
        <v>0.1</v>
      </c>
      <c r="N47" s="352">
        <v>0.1</v>
      </c>
      <c r="O47" s="25">
        <f t="shared" si="24"/>
        <v>1</v>
      </c>
      <c r="P47" s="352"/>
      <c r="Q47" s="352"/>
      <c r="R47" s="25"/>
      <c r="S47" s="25"/>
      <c r="T47" s="25"/>
      <c r="U47" s="25"/>
      <c r="V47" s="25"/>
      <c r="W47" s="25"/>
      <c r="X47" s="25"/>
      <c r="Y47" s="352">
        <v>0.5</v>
      </c>
      <c r="Z47" s="352">
        <v>0.5</v>
      </c>
      <c r="AA47" s="26">
        <v>8008</v>
      </c>
      <c r="AB47" s="12"/>
      <c r="AC47" s="13">
        <f t="shared" si="32"/>
        <v>8008</v>
      </c>
      <c r="AD47" s="13"/>
      <c r="AE47" s="13"/>
      <c r="AF47" s="28"/>
      <c r="AG47" s="27">
        <f>AC47*AG31</f>
        <v>1601.6000000000001</v>
      </c>
      <c r="AH47" s="13"/>
      <c r="AI47" s="29"/>
      <c r="AJ47" s="29"/>
      <c r="AK47" s="29"/>
      <c r="AL47" s="29"/>
      <c r="AM47" s="11"/>
      <c r="AN47" s="13"/>
      <c r="AO47" s="11"/>
      <c r="AP47" s="11">
        <f t="shared" si="25"/>
        <v>9609.6</v>
      </c>
      <c r="AQ47" s="11">
        <f t="shared" si="26"/>
        <v>5090.6499999999996</v>
      </c>
      <c r="AR47" s="11">
        <f t="shared" si="33"/>
        <v>14700.25</v>
      </c>
      <c r="AS47" s="11">
        <f t="shared" ref="AS47:AS49" si="35">AC47/C$12*C$13*AS$31</f>
        <v>533.86666666666667</v>
      </c>
      <c r="AT47" s="11">
        <f t="shared" ref="AT47:AT49" si="36">SUBTOTAL(9,AR47:AS47)/C$11*C$14</f>
        <v>626.05958904109582</v>
      </c>
      <c r="AU47" s="12"/>
      <c r="AV47" s="11"/>
      <c r="AW47" s="11"/>
      <c r="AX47" s="11">
        <f>AC47*AX31</f>
        <v>1201.2</v>
      </c>
      <c r="AY47" s="11">
        <f t="shared" si="31"/>
        <v>16435.316666666666</v>
      </c>
      <c r="AZ47" s="11"/>
      <c r="BA47" s="11">
        <f t="shared" si="27"/>
        <v>16435.316666666666</v>
      </c>
      <c r="BB47" s="11">
        <f t="shared" si="28"/>
        <v>2285.4166666666679</v>
      </c>
      <c r="BC47" s="11">
        <f t="shared" si="29"/>
        <v>28081.1</v>
      </c>
      <c r="BD47" s="11">
        <f t="shared" si="30"/>
        <v>67394.64</v>
      </c>
      <c r="BE47" s="5" t="s">
        <v>83</v>
      </c>
    </row>
    <row r="48" spans="1:61" s="8" customFormat="1" ht="13.8" x14ac:dyDescent="0.25">
      <c r="A48" s="273" t="s">
        <v>60</v>
      </c>
      <c r="B48" s="23" t="s">
        <v>631</v>
      </c>
      <c r="C48" s="25">
        <f t="shared" si="23"/>
        <v>3</v>
      </c>
      <c r="D48" s="352"/>
      <c r="E48" s="352"/>
      <c r="F48" s="25"/>
      <c r="G48" s="25"/>
      <c r="H48" s="25"/>
      <c r="I48" s="25"/>
      <c r="J48" s="25"/>
      <c r="K48" s="25"/>
      <c r="L48" s="25"/>
      <c r="M48" s="352">
        <v>1.5</v>
      </c>
      <c r="N48" s="352">
        <v>1.5</v>
      </c>
      <c r="O48" s="25">
        <f t="shared" si="24"/>
        <v>3</v>
      </c>
      <c r="P48" s="352"/>
      <c r="Q48" s="352"/>
      <c r="R48" s="25"/>
      <c r="S48" s="25"/>
      <c r="T48" s="25"/>
      <c r="U48" s="25"/>
      <c r="V48" s="25"/>
      <c r="W48" s="25"/>
      <c r="X48" s="25"/>
      <c r="Y48" s="352">
        <v>1.5</v>
      </c>
      <c r="Z48" s="352">
        <v>1.5</v>
      </c>
      <c r="AA48" s="26">
        <v>8008</v>
      </c>
      <c r="AB48" s="12"/>
      <c r="AC48" s="13">
        <f t="shared" si="32"/>
        <v>8008</v>
      </c>
      <c r="AD48" s="13"/>
      <c r="AE48" s="27"/>
      <c r="AF48" s="28">
        <f>AC48*AF31</f>
        <v>1201.2</v>
      </c>
      <c r="AG48" s="27"/>
      <c r="AH48" s="29"/>
      <c r="AI48" s="29"/>
      <c r="AJ48" s="29"/>
      <c r="AK48" s="29"/>
      <c r="AL48" s="29"/>
      <c r="AM48" s="11"/>
      <c r="AN48" s="11"/>
      <c r="AO48" s="11"/>
      <c r="AP48" s="11">
        <f t="shared" si="25"/>
        <v>9209.2000000000007</v>
      </c>
      <c r="AQ48" s="11">
        <f t="shared" si="26"/>
        <v>5491.0499999999993</v>
      </c>
      <c r="AR48" s="11">
        <f t="shared" si="33"/>
        <v>14700.25</v>
      </c>
      <c r="AS48" s="11">
        <f t="shared" si="35"/>
        <v>533.86666666666667</v>
      </c>
      <c r="AT48" s="11">
        <f t="shared" si="36"/>
        <v>626.05958904109582</v>
      </c>
      <c r="AU48" s="11"/>
      <c r="AV48" s="11"/>
      <c r="AW48" s="11"/>
      <c r="AX48" s="11">
        <f>AC48*AX31</f>
        <v>1201.2</v>
      </c>
      <c r="AY48" s="11">
        <f t="shared" si="31"/>
        <v>16435.316666666666</v>
      </c>
      <c r="AZ48" s="11"/>
      <c r="BA48" s="11">
        <f t="shared" si="27"/>
        <v>16435.316666666666</v>
      </c>
      <c r="BB48" s="11">
        <f t="shared" si="28"/>
        <v>2285.4166666666679</v>
      </c>
      <c r="BC48" s="11">
        <f t="shared" si="29"/>
        <v>28081.1</v>
      </c>
      <c r="BD48" s="11">
        <f t="shared" si="30"/>
        <v>1010919.5999999999</v>
      </c>
      <c r="BE48" s="5" t="s">
        <v>83</v>
      </c>
    </row>
    <row r="49" spans="1:57" s="8" customFormat="1" ht="13.8" x14ac:dyDescent="0.25">
      <c r="A49" s="273" t="s">
        <v>60</v>
      </c>
      <c r="B49" s="23" t="s">
        <v>631</v>
      </c>
      <c r="C49" s="25">
        <f t="shared" si="23"/>
        <v>2</v>
      </c>
      <c r="D49" s="352"/>
      <c r="E49" s="352"/>
      <c r="F49" s="25"/>
      <c r="G49" s="25"/>
      <c r="H49" s="25"/>
      <c r="I49" s="25"/>
      <c r="J49" s="25"/>
      <c r="K49" s="25"/>
      <c r="L49" s="25"/>
      <c r="M49" s="352">
        <v>1</v>
      </c>
      <c r="N49" s="352">
        <v>1</v>
      </c>
      <c r="O49" s="25">
        <f t="shared" si="24"/>
        <v>2</v>
      </c>
      <c r="P49" s="352"/>
      <c r="Q49" s="352"/>
      <c r="R49" s="25"/>
      <c r="S49" s="25"/>
      <c r="T49" s="25"/>
      <c r="U49" s="25"/>
      <c r="V49" s="25"/>
      <c r="W49" s="25"/>
      <c r="X49" s="25"/>
      <c r="Y49" s="352">
        <v>1</v>
      </c>
      <c r="Z49" s="352">
        <v>1</v>
      </c>
      <c r="AA49" s="26">
        <v>8008</v>
      </c>
      <c r="AB49" s="12"/>
      <c r="AC49" s="13">
        <f t="shared" si="32"/>
        <v>8008</v>
      </c>
      <c r="AD49" s="13"/>
      <c r="AE49" s="27"/>
      <c r="AF49" s="28"/>
      <c r="AG49" s="27"/>
      <c r="AH49" s="29"/>
      <c r="AI49" s="29"/>
      <c r="AJ49" s="29"/>
      <c r="AK49" s="29"/>
      <c r="AL49" s="29"/>
      <c r="AM49" s="11"/>
      <c r="AN49" s="11"/>
      <c r="AO49" s="11"/>
      <c r="AP49" s="11">
        <f t="shared" si="25"/>
        <v>8008</v>
      </c>
      <c r="AQ49" s="11">
        <f t="shared" si="26"/>
        <v>6692.25</v>
      </c>
      <c r="AR49" s="11">
        <f t="shared" si="33"/>
        <v>14700.25</v>
      </c>
      <c r="AS49" s="11">
        <f t="shared" si="35"/>
        <v>533.86666666666667</v>
      </c>
      <c r="AT49" s="11">
        <f t="shared" si="36"/>
        <v>626.05958904109582</v>
      </c>
      <c r="AU49" s="11"/>
      <c r="AV49" s="11"/>
      <c r="AW49" s="11"/>
      <c r="AX49" s="11">
        <f>AC49*AX31</f>
        <v>1201.2</v>
      </c>
      <c r="AY49" s="11">
        <f t="shared" si="31"/>
        <v>16435.316666666666</v>
      </c>
      <c r="AZ49" s="11"/>
      <c r="BA49" s="11">
        <f t="shared" si="27"/>
        <v>16435.316666666666</v>
      </c>
      <c r="BB49" s="11">
        <f t="shared" si="28"/>
        <v>2285.4166666666679</v>
      </c>
      <c r="BC49" s="11">
        <f t="shared" si="29"/>
        <v>28081.1</v>
      </c>
      <c r="BD49" s="11">
        <f t="shared" si="30"/>
        <v>673946.39999999991</v>
      </c>
      <c r="BE49" s="5" t="s">
        <v>83</v>
      </c>
    </row>
    <row r="50" spans="1:57" s="8" customFormat="1" ht="13.8" x14ac:dyDescent="0.25">
      <c r="A50" s="273" t="s">
        <v>59</v>
      </c>
      <c r="B50" s="23" t="s">
        <v>810</v>
      </c>
      <c r="C50" s="25">
        <f t="shared" si="23"/>
        <v>4</v>
      </c>
      <c r="D50" s="352"/>
      <c r="E50" s="352"/>
      <c r="F50" s="25"/>
      <c r="G50" s="25"/>
      <c r="H50" s="25"/>
      <c r="I50" s="25"/>
      <c r="J50" s="25"/>
      <c r="K50" s="25"/>
      <c r="L50" s="25"/>
      <c r="M50" s="352">
        <v>2</v>
      </c>
      <c r="N50" s="352">
        <v>2</v>
      </c>
      <c r="O50" s="25">
        <f t="shared" si="24"/>
        <v>4</v>
      </c>
      <c r="P50" s="352"/>
      <c r="Q50" s="352"/>
      <c r="R50" s="25"/>
      <c r="S50" s="25"/>
      <c r="T50" s="25"/>
      <c r="U50" s="25"/>
      <c r="V50" s="25"/>
      <c r="W50" s="25"/>
      <c r="X50" s="25"/>
      <c r="Y50" s="352">
        <v>2</v>
      </c>
      <c r="Z50" s="352">
        <v>2</v>
      </c>
      <c r="AA50" s="26">
        <v>8008</v>
      </c>
      <c r="AB50" s="12"/>
      <c r="AC50" s="13">
        <f t="shared" si="32"/>
        <v>8008</v>
      </c>
      <c r="AD50" s="13"/>
      <c r="AE50" s="27">
        <f>AC50*AE31</f>
        <v>800.80000000000007</v>
      </c>
      <c r="AF50" s="28"/>
      <c r="AG50" s="27"/>
      <c r="AH50" s="29"/>
      <c r="AI50" s="29"/>
      <c r="AJ50" s="29"/>
      <c r="AK50" s="29"/>
      <c r="AL50" s="29"/>
      <c r="AM50" s="11"/>
      <c r="AN50" s="11"/>
      <c r="AO50" s="11"/>
      <c r="AP50" s="11">
        <f t="shared" si="25"/>
        <v>8808.7999999999993</v>
      </c>
      <c r="AQ50" s="11">
        <f t="shared" si="26"/>
        <v>5891.4500000000007</v>
      </c>
      <c r="AR50" s="11">
        <f t="shared" si="33"/>
        <v>14700.25</v>
      </c>
      <c r="AS50" s="11"/>
      <c r="AT50" s="11"/>
      <c r="AU50" s="11"/>
      <c r="AV50" s="11"/>
      <c r="AW50" s="11"/>
      <c r="AX50" s="11">
        <f>AC50*AX31</f>
        <v>1201.2</v>
      </c>
      <c r="AY50" s="11">
        <f t="shared" si="31"/>
        <v>15901.45</v>
      </c>
      <c r="AZ50" s="11"/>
      <c r="BA50" s="11">
        <f t="shared" si="27"/>
        <v>15901.45</v>
      </c>
      <c r="BB50" s="11">
        <f t="shared" si="28"/>
        <v>2851.8833333333314</v>
      </c>
      <c r="BC50" s="11">
        <f t="shared" si="29"/>
        <v>28130</v>
      </c>
      <c r="BD50" s="11">
        <f t="shared" si="30"/>
        <v>1350240</v>
      </c>
      <c r="BE50" s="5" t="s">
        <v>83</v>
      </c>
    </row>
    <row r="51" spans="1:57" s="8" customFormat="1" ht="13.8" x14ac:dyDescent="0.25">
      <c r="A51" s="273" t="s">
        <v>59</v>
      </c>
      <c r="B51" s="23" t="s">
        <v>810</v>
      </c>
      <c r="C51" s="25">
        <f t="shared" si="23"/>
        <v>2.7</v>
      </c>
      <c r="D51" s="352"/>
      <c r="E51" s="352"/>
      <c r="F51" s="25"/>
      <c r="G51" s="25"/>
      <c r="H51" s="25"/>
      <c r="I51" s="25"/>
      <c r="J51" s="25"/>
      <c r="K51" s="25"/>
      <c r="L51" s="25"/>
      <c r="M51" s="352">
        <v>1.35</v>
      </c>
      <c r="N51" s="352">
        <v>1.35</v>
      </c>
      <c r="O51" s="25">
        <f t="shared" si="24"/>
        <v>1</v>
      </c>
      <c r="P51" s="352"/>
      <c r="Q51" s="352"/>
      <c r="R51" s="25"/>
      <c r="S51" s="25"/>
      <c r="T51" s="25"/>
      <c r="U51" s="25"/>
      <c r="V51" s="25"/>
      <c r="W51" s="25"/>
      <c r="X51" s="25"/>
      <c r="Y51" s="352">
        <v>0.5</v>
      </c>
      <c r="Z51" s="352">
        <v>0.5</v>
      </c>
      <c r="AA51" s="26">
        <v>8008</v>
      </c>
      <c r="AB51" s="12"/>
      <c r="AC51" s="13">
        <f t="shared" si="32"/>
        <v>8008</v>
      </c>
      <c r="AD51" s="13"/>
      <c r="AE51" s="27"/>
      <c r="AF51" s="28">
        <f>AC51*AF31</f>
        <v>1201.2</v>
      </c>
      <c r="AG51" s="27"/>
      <c r="AH51" s="29"/>
      <c r="AI51" s="29"/>
      <c r="AJ51" s="29"/>
      <c r="AK51" s="29"/>
      <c r="AL51" s="29"/>
      <c r="AM51" s="11"/>
      <c r="AN51" s="11"/>
      <c r="AO51" s="11"/>
      <c r="AP51" s="11">
        <f t="shared" si="25"/>
        <v>9209.2000000000007</v>
      </c>
      <c r="AQ51" s="11">
        <f t="shared" si="26"/>
        <v>5491.0499999999993</v>
      </c>
      <c r="AR51" s="11">
        <f t="shared" si="33"/>
        <v>14700.25</v>
      </c>
      <c r="AS51" s="11"/>
      <c r="AT51" s="11"/>
      <c r="AU51" s="11"/>
      <c r="AV51" s="11"/>
      <c r="AW51" s="11"/>
      <c r="AX51" s="11">
        <f>AC51*AX31</f>
        <v>1201.2</v>
      </c>
      <c r="AY51" s="11">
        <f t="shared" si="31"/>
        <v>15901.45</v>
      </c>
      <c r="AZ51" s="11"/>
      <c r="BA51" s="11">
        <f t="shared" si="27"/>
        <v>15901.45</v>
      </c>
      <c r="BB51" s="11">
        <f t="shared" si="28"/>
        <v>2851.8833333333314</v>
      </c>
      <c r="BC51" s="11">
        <f t="shared" si="29"/>
        <v>28130</v>
      </c>
      <c r="BD51" s="11">
        <f t="shared" si="30"/>
        <v>911412</v>
      </c>
      <c r="BE51" s="5" t="s">
        <v>83</v>
      </c>
    </row>
    <row r="52" spans="1:57" s="8" customFormat="1" ht="13.8" x14ac:dyDescent="0.25">
      <c r="A52" s="273" t="s">
        <v>59</v>
      </c>
      <c r="B52" s="23" t="s">
        <v>630</v>
      </c>
      <c r="C52" s="25">
        <f t="shared" si="23"/>
        <v>2.2000000000000002</v>
      </c>
      <c r="D52" s="352"/>
      <c r="E52" s="352"/>
      <c r="F52" s="25"/>
      <c r="G52" s="25"/>
      <c r="H52" s="25"/>
      <c r="I52" s="25"/>
      <c r="J52" s="25"/>
      <c r="K52" s="25"/>
      <c r="L52" s="25"/>
      <c r="M52" s="352">
        <v>1.1000000000000001</v>
      </c>
      <c r="N52" s="352">
        <v>1.1000000000000001</v>
      </c>
      <c r="O52" s="25">
        <f t="shared" si="24"/>
        <v>1</v>
      </c>
      <c r="P52" s="352"/>
      <c r="Q52" s="352"/>
      <c r="R52" s="25"/>
      <c r="S52" s="25"/>
      <c r="T52" s="25"/>
      <c r="U52" s="25"/>
      <c r="V52" s="25"/>
      <c r="W52" s="25"/>
      <c r="X52" s="25"/>
      <c r="Y52" s="352">
        <v>0.5</v>
      </c>
      <c r="Z52" s="352">
        <v>0.5</v>
      </c>
      <c r="AA52" s="26">
        <v>8213</v>
      </c>
      <c r="AB52" s="12"/>
      <c r="AC52" s="13">
        <f t="shared" si="32"/>
        <v>8213</v>
      </c>
      <c r="AD52" s="13"/>
      <c r="AE52" s="27"/>
      <c r="AF52" s="28"/>
      <c r="AG52" s="27">
        <f>AC52*AG31</f>
        <v>1642.6000000000001</v>
      </c>
      <c r="AH52" s="29"/>
      <c r="AI52" s="29"/>
      <c r="AJ52" s="29"/>
      <c r="AK52" s="29"/>
      <c r="AL52" s="29"/>
      <c r="AM52" s="11"/>
      <c r="AN52" s="11"/>
      <c r="AO52" s="11"/>
      <c r="AP52" s="11">
        <f t="shared" si="25"/>
        <v>9855.6</v>
      </c>
      <c r="AQ52" s="11">
        <f t="shared" si="26"/>
        <v>4844.6499999999996</v>
      </c>
      <c r="AR52" s="11">
        <f t="shared" si="33"/>
        <v>14700.25</v>
      </c>
      <c r="AS52" s="11"/>
      <c r="AT52" s="11">
        <f>SUBTOTAL(9,AR52:AS52)/C$11*C$14</f>
        <v>604.11986301369859</v>
      </c>
      <c r="AU52" s="11"/>
      <c r="AV52" s="11"/>
      <c r="AW52" s="11">
        <f>AC52*AW31</f>
        <v>985.56</v>
      </c>
      <c r="AX52" s="11">
        <f>AC52*AX31</f>
        <v>1231.95</v>
      </c>
      <c r="AY52" s="11">
        <f t="shared" si="31"/>
        <v>16917.759999999998</v>
      </c>
      <c r="AZ52" s="11"/>
      <c r="BA52" s="11">
        <f t="shared" si="27"/>
        <v>16917.759999999998</v>
      </c>
      <c r="BB52" s="11">
        <f t="shared" si="28"/>
        <v>1835.5733333333337</v>
      </c>
      <c r="BC52" s="11">
        <f t="shared" si="29"/>
        <v>28130</v>
      </c>
      <c r="BD52" s="11">
        <f t="shared" si="30"/>
        <v>742632.00000000012</v>
      </c>
      <c r="BE52" s="5" t="s">
        <v>83</v>
      </c>
    </row>
    <row r="53" spans="1:57" s="8" customFormat="1" ht="13.8" x14ac:dyDescent="0.25">
      <c r="A53" s="273" t="s">
        <v>59</v>
      </c>
      <c r="B53" s="23" t="s">
        <v>630</v>
      </c>
      <c r="C53" s="25">
        <f t="shared" si="23"/>
        <v>0.4</v>
      </c>
      <c r="D53" s="352"/>
      <c r="E53" s="352"/>
      <c r="F53" s="25"/>
      <c r="G53" s="25"/>
      <c r="H53" s="25"/>
      <c r="I53" s="25"/>
      <c r="J53" s="25"/>
      <c r="K53" s="25"/>
      <c r="L53" s="25"/>
      <c r="M53" s="352">
        <v>0.2</v>
      </c>
      <c r="N53" s="352">
        <v>0.2</v>
      </c>
      <c r="O53" s="25">
        <f t="shared" si="24"/>
        <v>1</v>
      </c>
      <c r="P53" s="352"/>
      <c r="Q53" s="352"/>
      <c r="R53" s="25"/>
      <c r="S53" s="25"/>
      <c r="T53" s="25"/>
      <c r="U53" s="25"/>
      <c r="V53" s="25"/>
      <c r="W53" s="25"/>
      <c r="X53" s="25"/>
      <c r="Y53" s="352">
        <v>0.5</v>
      </c>
      <c r="Z53" s="352">
        <v>0.5</v>
      </c>
      <c r="AA53" s="26">
        <v>8213</v>
      </c>
      <c r="AB53" s="12"/>
      <c r="AC53" s="13">
        <f t="shared" si="32"/>
        <v>8213</v>
      </c>
      <c r="AD53" s="13"/>
      <c r="AE53" s="27"/>
      <c r="AF53" s="28">
        <f>AC53*AF31</f>
        <v>1231.95</v>
      </c>
      <c r="AG53" s="27"/>
      <c r="AH53" s="29"/>
      <c r="AI53" s="29"/>
      <c r="AJ53" s="29"/>
      <c r="AK53" s="29"/>
      <c r="AL53" s="29"/>
      <c r="AM53" s="11"/>
      <c r="AN53" s="11"/>
      <c r="AO53" s="11"/>
      <c r="AP53" s="11">
        <f t="shared" si="25"/>
        <v>9444.9500000000007</v>
      </c>
      <c r="AQ53" s="11">
        <f t="shared" si="26"/>
        <v>5255.2999999999993</v>
      </c>
      <c r="AR53" s="11">
        <f t="shared" si="33"/>
        <v>14700.25</v>
      </c>
      <c r="AS53" s="11"/>
      <c r="AT53" s="11">
        <f>SUBTOTAL(9,AR53:AS53)/C$11*C$14</f>
        <v>604.11986301369859</v>
      </c>
      <c r="AU53" s="11"/>
      <c r="AV53" s="11"/>
      <c r="AW53" s="11">
        <f>AC53*AW31</f>
        <v>985.56</v>
      </c>
      <c r="AX53" s="11">
        <f>AC53*AX31</f>
        <v>1231.95</v>
      </c>
      <c r="AY53" s="11">
        <f t="shared" si="31"/>
        <v>16917.759999999998</v>
      </c>
      <c r="AZ53" s="11"/>
      <c r="BA53" s="11">
        <f t="shared" si="27"/>
        <v>16917.759999999998</v>
      </c>
      <c r="BB53" s="11">
        <f t="shared" si="28"/>
        <v>1835.5733333333337</v>
      </c>
      <c r="BC53" s="11">
        <f t="shared" si="29"/>
        <v>28130</v>
      </c>
      <c r="BD53" s="11">
        <f t="shared" si="30"/>
        <v>135024</v>
      </c>
      <c r="BE53" s="5" t="s">
        <v>83</v>
      </c>
    </row>
    <row r="54" spans="1:57" s="8" customFormat="1" ht="13.8" x14ac:dyDescent="0.25">
      <c r="A54" s="273" t="s">
        <v>59</v>
      </c>
      <c r="B54" s="23" t="s">
        <v>630</v>
      </c>
      <c r="C54" s="25">
        <f t="shared" si="23"/>
        <v>1</v>
      </c>
      <c r="D54" s="352"/>
      <c r="E54" s="352"/>
      <c r="F54" s="25"/>
      <c r="G54" s="25"/>
      <c r="H54" s="25"/>
      <c r="I54" s="25"/>
      <c r="J54" s="25"/>
      <c r="K54" s="25"/>
      <c r="L54" s="25"/>
      <c r="M54" s="352">
        <v>0.5</v>
      </c>
      <c r="N54" s="352">
        <v>0.5</v>
      </c>
      <c r="O54" s="25">
        <f t="shared" si="24"/>
        <v>1</v>
      </c>
      <c r="P54" s="352"/>
      <c r="Q54" s="352"/>
      <c r="R54" s="25"/>
      <c r="S54" s="25"/>
      <c r="T54" s="25"/>
      <c r="U54" s="25"/>
      <c r="V54" s="25"/>
      <c r="W54" s="25"/>
      <c r="X54" s="25"/>
      <c r="Y54" s="352">
        <v>0.5</v>
      </c>
      <c r="Z54" s="352">
        <v>0.5</v>
      </c>
      <c r="AA54" s="26">
        <v>8213</v>
      </c>
      <c r="AB54" s="12"/>
      <c r="AC54" s="13">
        <f t="shared" si="32"/>
        <v>8213</v>
      </c>
      <c r="AD54" s="13"/>
      <c r="AE54" s="27">
        <f>AC54*AE31</f>
        <v>821.30000000000007</v>
      </c>
      <c r="AF54" s="28"/>
      <c r="AG54" s="27"/>
      <c r="AH54" s="29"/>
      <c r="AI54" s="29"/>
      <c r="AJ54" s="29"/>
      <c r="AK54" s="29"/>
      <c r="AL54" s="29"/>
      <c r="AM54" s="11"/>
      <c r="AN54" s="11"/>
      <c r="AO54" s="11"/>
      <c r="AP54" s="11">
        <f t="shared" si="25"/>
        <v>9034.2999999999993</v>
      </c>
      <c r="AQ54" s="11">
        <f t="shared" si="26"/>
        <v>5665.9500000000007</v>
      </c>
      <c r="AR54" s="11">
        <f t="shared" si="33"/>
        <v>14700.25</v>
      </c>
      <c r="AS54" s="11"/>
      <c r="AT54" s="11">
        <f>SUBTOTAL(9,AR54:AS54)/C$11*C$14</f>
        <v>604.11986301369859</v>
      </c>
      <c r="AU54" s="11"/>
      <c r="AV54" s="11"/>
      <c r="AW54" s="11">
        <f>AC54*AW31</f>
        <v>985.56</v>
      </c>
      <c r="AX54" s="11">
        <f>AC54*AX31</f>
        <v>1231.95</v>
      </c>
      <c r="AY54" s="11">
        <f t="shared" si="31"/>
        <v>16917.759999999998</v>
      </c>
      <c r="AZ54" s="11"/>
      <c r="BA54" s="11">
        <f t="shared" si="27"/>
        <v>16917.759999999998</v>
      </c>
      <c r="BB54" s="11">
        <f t="shared" si="28"/>
        <v>1835.5733333333337</v>
      </c>
      <c r="BC54" s="11">
        <f>SUM(BA54:BB54)*(1+BC$31)</f>
        <v>28130</v>
      </c>
      <c r="BD54" s="11">
        <f t="shared" si="30"/>
        <v>337560</v>
      </c>
      <c r="BE54" s="5" t="s">
        <v>83</v>
      </c>
    </row>
    <row r="55" spans="1:57" s="8" customFormat="1" ht="13.8" x14ac:dyDescent="0.25">
      <c r="A55" s="273"/>
      <c r="B55" s="353" t="s">
        <v>811</v>
      </c>
      <c r="C55" s="25">
        <f t="shared" si="23"/>
        <v>0</v>
      </c>
      <c r="D55" s="352"/>
      <c r="E55" s="352"/>
      <c r="F55" s="25"/>
      <c r="G55" s="25"/>
      <c r="H55" s="25"/>
      <c r="I55" s="25"/>
      <c r="J55" s="25"/>
      <c r="K55" s="25"/>
      <c r="L55" s="25"/>
      <c r="M55" s="352"/>
      <c r="N55" s="352"/>
      <c r="O55" s="25">
        <f t="shared" si="24"/>
        <v>0</v>
      </c>
      <c r="P55" s="352"/>
      <c r="Q55" s="352"/>
      <c r="R55" s="25"/>
      <c r="S55" s="25"/>
      <c r="T55" s="25"/>
      <c r="U55" s="25"/>
      <c r="V55" s="25"/>
      <c r="W55" s="25"/>
      <c r="X55" s="25"/>
      <c r="Y55" s="352"/>
      <c r="Z55" s="352"/>
      <c r="AA55" s="26"/>
      <c r="AB55" s="12"/>
      <c r="AC55" s="13">
        <f t="shared" si="32"/>
        <v>0</v>
      </c>
      <c r="AD55" s="13"/>
      <c r="AE55" s="27"/>
      <c r="AF55" s="28"/>
      <c r="AG55" s="27"/>
      <c r="AH55" s="29"/>
      <c r="AI55" s="29"/>
      <c r="AJ55" s="29"/>
      <c r="AK55" s="29"/>
      <c r="AL55" s="29"/>
      <c r="AM55" s="11"/>
      <c r="AN55" s="11"/>
      <c r="AO55" s="11"/>
      <c r="AP55" s="11">
        <f t="shared" si="25"/>
        <v>0</v>
      </c>
      <c r="AQ55" s="11">
        <f t="shared" si="26"/>
        <v>14700.25</v>
      </c>
      <c r="AR55" s="11">
        <f t="shared" si="33"/>
        <v>14700.25</v>
      </c>
      <c r="AS55" s="11"/>
      <c r="AT55" s="11"/>
      <c r="AU55" s="11"/>
      <c r="AV55" s="11"/>
      <c r="AW55" s="11"/>
      <c r="AX55" s="11"/>
      <c r="AY55" s="11">
        <f t="shared" si="31"/>
        <v>14700.25</v>
      </c>
      <c r="AZ55" s="11"/>
      <c r="BA55" s="11">
        <f t="shared" si="27"/>
        <v>14700.25</v>
      </c>
      <c r="BB55" s="11">
        <f t="shared" si="28"/>
        <v>0</v>
      </c>
      <c r="BC55" s="11">
        <f t="shared" si="29"/>
        <v>22050.375</v>
      </c>
      <c r="BD55" s="11">
        <f t="shared" si="30"/>
        <v>0</v>
      </c>
      <c r="BE55" s="5" t="s">
        <v>83</v>
      </c>
    </row>
    <row r="56" spans="1:57" s="8" customFormat="1" ht="13.8" x14ac:dyDescent="0.25">
      <c r="A56" s="273" t="s">
        <v>53</v>
      </c>
      <c r="B56" s="23" t="s">
        <v>633</v>
      </c>
      <c r="C56" s="25">
        <f t="shared" si="23"/>
        <v>2</v>
      </c>
      <c r="D56" s="352"/>
      <c r="E56" s="352"/>
      <c r="F56" s="25"/>
      <c r="G56" s="25"/>
      <c r="H56" s="25"/>
      <c r="I56" s="25"/>
      <c r="J56" s="25"/>
      <c r="K56" s="25"/>
      <c r="L56" s="25"/>
      <c r="M56" s="352">
        <v>1</v>
      </c>
      <c r="N56" s="352">
        <v>1</v>
      </c>
      <c r="O56" s="25">
        <f t="shared" si="24"/>
        <v>2</v>
      </c>
      <c r="P56" s="352"/>
      <c r="Q56" s="352"/>
      <c r="R56" s="25"/>
      <c r="S56" s="25"/>
      <c r="T56" s="25"/>
      <c r="U56" s="25"/>
      <c r="V56" s="25"/>
      <c r="W56" s="25"/>
      <c r="X56" s="25"/>
      <c r="Y56" s="352">
        <v>1</v>
      </c>
      <c r="Z56" s="352">
        <v>1</v>
      </c>
      <c r="AA56" s="26">
        <v>9136</v>
      </c>
      <c r="AB56" s="12"/>
      <c r="AC56" s="13">
        <f t="shared" si="32"/>
        <v>9136</v>
      </c>
      <c r="AD56" s="13"/>
      <c r="AE56" s="27"/>
      <c r="AF56" s="28"/>
      <c r="AG56" s="27">
        <f>AC56*AG31</f>
        <v>1827.2</v>
      </c>
      <c r="AH56" s="29"/>
      <c r="AI56" s="29"/>
      <c r="AJ56" s="29"/>
      <c r="AK56" s="29"/>
      <c r="AL56" s="29"/>
      <c r="AM56" s="11"/>
      <c r="AN56" s="11"/>
      <c r="AO56" s="11"/>
      <c r="AP56" s="11">
        <f t="shared" si="25"/>
        <v>10963.2</v>
      </c>
      <c r="AQ56" s="11">
        <f t="shared" si="26"/>
        <v>3737.0499999999993</v>
      </c>
      <c r="AR56" s="11">
        <f t="shared" si="33"/>
        <v>14700.25</v>
      </c>
      <c r="AS56" s="11"/>
      <c r="AT56" s="11"/>
      <c r="AU56" s="11"/>
      <c r="AV56" s="11"/>
      <c r="AW56" s="11"/>
      <c r="AX56" s="11">
        <f>AC56*AX31</f>
        <v>1370.3999999999999</v>
      </c>
      <c r="AY56" s="11">
        <f t="shared" si="31"/>
        <v>16070.65</v>
      </c>
      <c r="AZ56" s="11"/>
      <c r="BA56" s="11">
        <f t="shared" si="27"/>
        <v>16070.65</v>
      </c>
      <c r="BB56" s="11">
        <f t="shared" si="28"/>
        <v>5596.0166666666682</v>
      </c>
      <c r="BC56" s="11">
        <f t="shared" si="29"/>
        <v>32500</v>
      </c>
      <c r="BD56" s="11">
        <f t="shared" si="30"/>
        <v>780000</v>
      </c>
      <c r="BE56" s="5" t="s">
        <v>83</v>
      </c>
    </row>
    <row r="57" spans="1:57" s="8" customFormat="1" ht="13.8" x14ac:dyDescent="0.25">
      <c r="A57" s="273"/>
      <c r="B57" s="353" t="s">
        <v>635</v>
      </c>
      <c r="C57" s="25">
        <f t="shared" si="23"/>
        <v>0</v>
      </c>
      <c r="D57" s="352"/>
      <c r="E57" s="352"/>
      <c r="F57" s="25"/>
      <c r="G57" s="25"/>
      <c r="H57" s="25"/>
      <c r="I57" s="25"/>
      <c r="J57" s="25"/>
      <c r="K57" s="25"/>
      <c r="L57" s="25"/>
      <c r="M57" s="352"/>
      <c r="N57" s="352"/>
      <c r="O57" s="25">
        <f t="shared" si="24"/>
        <v>0</v>
      </c>
      <c r="P57" s="352"/>
      <c r="Q57" s="352"/>
      <c r="R57" s="25"/>
      <c r="S57" s="25"/>
      <c r="T57" s="25"/>
      <c r="U57" s="25"/>
      <c r="V57" s="25"/>
      <c r="W57" s="25"/>
      <c r="X57" s="25"/>
      <c r="Y57" s="352"/>
      <c r="Z57" s="352"/>
      <c r="AA57" s="26"/>
      <c r="AB57" s="12"/>
      <c r="AC57" s="13">
        <f t="shared" si="32"/>
        <v>0</v>
      </c>
      <c r="AD57" s="13"/>
      <c r="AE57" s="27"/>
      <c r="AF57" s="28"/>
      <c r="AG57" s="27"/>
      <c r="AH57" s="29"/>
      <c r="AI57" s="29"/>
      <c r="AJ57" s="29"/>
      <c r="AK57" s="29"/>
      <c r="AL57" s="29"/>
      <c r="AM57" s="11"/>
      <c r="AN57" s="11"/>
      <c r="AO57" s="11"/>
      <c r="AP57" s="11">
        <f t="shared" si="25"/>
        <v>0</v>
      </c>
      <c r="AQ57" s="11">
        <f t="shared" si="26"/>
        <v>14700.25</v>
      </c>
      <c r="AR57" s="11">
        <f t="shared" si="33"/>
        <v>14700.25</v>
      </c>
      <c r="AS57" s="11"/>
      <c r="AT57" s="11"/>
      <c r="AU57" s="11"/>
      <c r="AV57" s="11"/>
      <c r="AW57" s="11"/>
      <c r="AX57" s="11"/>
      <c r="AY57" s="11">
        <f t="shared" si="31"/>
        <v>14700.25</v>
      </c>
      <c r="AZ57" s="11"/>
      <c r="BA57" s="11">
        <f t="shared" si="27"/>
        <v>14700.25</v>
      </c>
      <c r="BB57" s="11">
        <f t="shared" si="28"/>
        <v>0</v>
      </c>
      <c r="BC57" s="11">
        <f t="shared" si="29"/>
        <v>22050.375</v>
      </c>
      <c r="BD57" s="11">
        <f t="shared" si="30"/>
        <v>0</v>
      </c>
      <c r="BE57" s="5" t="s">
        <v>83</v>
      </c>
    </row>
    <row r="58" spans="1:57" s="8" customFormat="1" ht="13.8" x14ac:dyDescent="0.25">
      <c r="A58" s="273" t="s">
        <v>59</v>
      </c>
      <c r="B58" s="23" t="s">
        <v>812</v>
      </c>
      <c r="C58" s="25">
        <f t="shared" si="23"/>
        <v>1</v>
      </c>
      <c r="D58" s="352"/>
      <c r="E58" s="352"/>
      <c r="F58" s="25"/>
      <c r="G58" s="25"/>
      <c r="H58" s="25"/>
      <c r="I58" s="25"/>
      <c r="J58" s="25"/>
      <c r="K58" s="25"/>
      <c r="L58" s="25"/>
      <c r="M58" s="352">
        <v>0.5</v>
      </c>
      <c r="N58" s="352">
        <v>0.5</v>
      </c>
      <c r="O58" s="25">
        <f t="shared" si="24"/>
        <v>1</v>
      </c>
      <c r="P58" s="352"/>
      <c r="Q58" s="352"/>
      <c r="R58" s="25"/>
      <c r="S58" s="25"/>
      <c r="T58" s="25"/>
      <c r="U58" s="25"/>
      <c r="V58" s="25"/>
      <c r="W58" s="25"/>
      <c r="X58" s="25"/>
      <c r="Y58" s="352">
        <v>0.5</v>
      </c>
      <c r="Z58" s="352">
        <v>0.5</v>
      </c>
      <c r="AA58" s="26">
        <v>8213</v>
      </c>
      <c r="AB58" s="12"/>
      <c r="AC58" s="13">
        <f t="shared" si="32"/>
        <v>8213</v>
      </c>
      <c r="AD58" s="13"/>
      <c r="AE58" s="27">
        <f>AC58*AE31</f>
        <v>821.30000000000007</v>
      </c>
      <c r="AF58" s="28"/>
      <c r="AG58" s="27"/>
      <c r="AH58" s="29"/>
      <c r="AI58" s="29"/>
      <c r="AJ58" s="29"/>
      <c r="AK58" s="29"/>
      <c r="AL58" s="29"/>
      <c r="AM58" s="11"/>
      <c r="AN58" s="11"/>
      <c r="AO58" s="11"/>
      <c r="AP58" s="11">
        <f t="shared" si="25"/>
        <v>9034.2999999999993</v>
      </c>
      <c r="AQ58" s="11">
        <f t="shared" si="26"/>
        <v>5665.9500000000007</v>
      </c>
      <c r="AR58" s="11">
        <f t="shared" si="33"/>
        <v>14700.25</v>
      </c>
      <c r="AS58" s="11"/>
      <c r="AT58" s="11"/>
      <c r="AU58" s="11"/>
      <c r="AV58" s="11"/>
      <c r="AW58" s="11"/>
      <c r="AX58" s="11">
        <f>AC58*AX31</f>
        <v>1231.95</v>
      </c>
      <c r="AY58" s="11">
        <f t="shared" si="31"/>
        <v>15932.2</v>
      </c>
      <c r="AZ58" s="11"/>
      <c r="BA58" s="11">
        <f t="shared" si="27"/>
        <v>15932.2</v>
      </c>
      <c r="BB58" s="11">
        <f t="shared" si="28"/>
        <v>2821.1333333333314</v>
      </c>
      <c r="BC58" s="11">
        <f t="shared" si="29"/>
        <v>28130</v>
      </c>
      <c r="BD58" s="11">
        <f t="shared" si="30"/>
        <v>337560</v>
      </c>
      <c r="BE58" s="5" t="s">
        <v>83</v>
      </c>
    </row>
    <row r="59" spans="1:57" s="8" customFormat="1" ht="13.8" x14ac:dyDescent="0.25">
      <c r="A59" s="273" t="s">
        <v>59</v>
      </c>
      <c r="B59" s="23" t="s">
        <v>813</v>
      </c>
      <c r="C59" s="25">
        <f t="shared" si="23"/>
        <v>1</v>
      </c>
      <c r="D59" s="352"/>
      <c r="E59" s="352">
        <v>1</v>
      </c>
      <c r="F59" s="25"/>
      <c r="G59" s="25"/>
      <c r="H59" s="25"/>
      <c r="I59" s="25"/>
      <c r="J59" s="25"/>
      <c r="K59" s="25"/>
      <c r="L59" s="25"/>
      <c r="M59" s="352"/>
      <c r="N59" s="352"/>
      <c r="O59" s="25">
        <f t="shared" si="24"/>
        <v>1</v>
      </c>
      <c r="P59" s="352"/>
      <c r="Q59" s="352">
        <v>1</v>
      </c>
      <c r="R59" s="25"/>
      <c r="S59" s="25"/>
      <c r="T59" s="25"/>
      <c r="U59" s="25"/>
      <c r="V59" s="25"/>
      <c r="W59" s="25"/>
      <c r="X59" s="25"/>
      <c r="Y59" s="352"/>
      <c r="Z59" s="352"/>
      <c r="AA59" s="26">
        <v>8213</v>
      </c>
      <c r="AB59" s="12"/>
      <c r="AC59" s="13">
        <f t="shared" si="32"/>
        <v>8213</v>
      </c>
      <c r="AD59" s="13"/>
      <c r="AE59" s="27"/>
      <c r="AF59" s="28"/>
      <c r="AG59" s="27"/>
      <c r="AH59" s="29">
        <f>AC59*AH31</f>
        <v>2463.9</v>
      </c>
      <c r="AI59" s="29"/>
      <c r="AJ59" s="29"/>
      <c r="AK59" s="29"/>
      <c r="AL59" s="29"/>
      <c r="AM59" s="11"/>
      <c r="AN59" s="11"/>
      <c r="AO59" s="11"/>
      <c r="AP59" s="11">
        <f t="shared" si="25"/>
        <v>10676.9</v>
      </c>
      <c r="AQ59" s="11">
        <f t="shared" si="26"/>
        <v>4023.3500000000004</v>
      </c>
      <c r="AR59" s="11">
        <f t="shared" si="33"/>
        <v>14700.25</v>
      </c>
      <c r="AS59" s="11"/>
      <c r="AT59" s="11"/>
      <c r="AU59" s="11"/>
      <c r="AV59" s="11"/>
      <c r="AW59" s="11"/>
      <c r="AX59" s="11">
        <f>AC59*AX31</f>
        <v>1231.95</v>
      </c>
      <c r="AY59" s="11">
        <f t="shared" si="31"/>
        <v>15932.2</v>
      </c>
      <c r="AZ59" s="11"/>
      <c r="BA59" s="11">
        <f t="shared" si="27"/>
        <v>15932.2</v>
      </c>
      <c r="BB59" s="11">
        <f t="shared" si="28"/>
        <v>2821.1333333333314</v>
      </c>
      <c r="BC59" s="11">
        <f t="shared" si="29"/>
        <v>28130</v>
      </c>
      <c r="BD59" s="11">
        <f t="shared" si="30"/>
        <v>337560</v>
      </c>
      <c r="BE59" s="5" t="s">
        <v>83</v>
      </c>
    </row>
    <row r="60" spans="1:57" s="8" customFormat="1" ht="13.8" x14ac:dyDescent="0.25">
      <c r="A60" s="273" t="s">
        <v>59</v>
      </c>
      <c r="B60" s="23" t="s">
        <v>814</v>
      </c>
      <c r="C60" s="25">
        <f t="shared" si="23"/>
        <v>0.6</v>
      </c>
      <c r="D60" s="352"/>
      <c r="E60" s="352">
        <v>0.6</v>
      </c>
      <c r="F60" s="25"/>
      <c r="G60" s="25"/>
      <c r="H60" s="25"/>
      <c r="I60" s="25"/>
      <c r="J60" s="25"/>
      <c r="K60" s="25"/>
      <c r="L60" s="25"/>
      <c r="M60" s="352"/>
      <c r="N60" s="352"/>
      <c r="O60" s="25">
        <f t="shared" si="24"/>
        <v>0.5</v>
      </c>
      <c r="P60" s="352"/>
      <c r="Q60" s="352">
        <v>0.5</v>
      </c>
      <c r="R60" s="25"/>
      <c r="S60" s="25"/>
      <c r="T60" s="25"/>
      <c r="U60" s="25"/>
      <c r="V60" s="25"/>
      <c r="W60" s="25"/>
      <c r="X60" s="25"/>
      <c r="Y60" s="352"/>
      <c r="Z60" s="352"/>
      <c r="AA60" s="26">
        <v>8008</v>
      </c>
      <c r="AB60" s="12"/>
      <c r="AC60" s="13">
        <f t="shared" si="32"/>
        <v>8008</v>
      </c>
      <c r="AD60" s="13"/>
      <c r="AE60" s="27"/>
      <c r="AF60" s="28">
        <f>AC60*AF31</f>
        <v>1201.2</v>
      </c>
      <c r="AG60" s="27"/>
      <c r="AH60" s="29"/>
      <c r="AI60" s="29"/>
      <c r="AJ60" s="29"/>
      <c r="AK60" s="29"/>
      <c r="AL60" s="29"/>
      <c r="AM60" s="11"/>
      <c r="AN60" s="11"/>
      <c r="AO60" s="11"/>
      <c r="AP60" s="11">
        <f t="shared" si="25"/>
        <v>9209.2000000000007</v>
      </c>
      <c r="AQ60" s="11">
        <f t="shared" si="26"/>
        <v>5491.0499999999993</v>
      </c>
      <c r="AR60" s="11">
        <f t="shared" si="33"/>
        <v>14700.25</v>
      </c>
      <c r="AS60" s="11"/>
      <c r="AT60" s="11"/>
      <c r="AU60" s="11"/>
      <c r="AV60" s="11"/>
      <c r="AW60" s="11"/>
      <c r="AX60" s="11">
        <f>AC60*AX31</f>
        <v>1201.2</v>
      </c>
      <c r="AY60" s="11">
        <f t="shared" si="31"/>
        <v>15901.45</v>
      </c>
      <c r="AZ60" s="11"/>
      <c r="BA60" s="11">
        <f t="shared" si="27"/>
        <v>15901.45</v>
      </c>
      <c r="BB60" s="11">
        <f t="shared" si="28"/>
        <v>2851.8833333333314</v>
      </c>
      <c r="BC60" s="11">
        <f t="shared" si="29"/>
        <v>28130</v>
      </c>
      <c r="BD60" s="11">
        <f t="shared" si="30"/>
        <v>202536</v>
      </c>
      <c r="BE60" s="5" t="s">
        <v>83</v>
      </c>
    </row>
    <row r="61" spans="1:57" s="8" customFormat="1" ht="13.8" x14ac:dyDescent="0.25">
      <c r="A61" s="273" t="s">
        <v>59</v>
      </c>
      <c r="B61" s="23" t="s">
        <v>634</v>
      </c>
      <c r="C61" s="25">
        <f t="shared" si="23"/>
        <v>0.4</v>
      </c>
      <c r="D61" s="352"/>
      <c r="E61" s="352">
        <v>0.4</v>
      </c>
      <c r="F61" s="25"/>
      <c r="G61" s="25"/>
      <c r="H61" s="25"/>
      <c r="I61" s="25"/>
      <c r="J61" s="25"/>
      <c r="K61" s="25"/>
      <c r="L61" s="25"/>
      <c r="M61" s="352"/>
      <c r="N61" s="352"/>
      <c r="O61" s="25">
        <f t="shared" si="24"/>
        <v>0.5</v>
      </c>
      <c r="P61" s="352"/>
      <c r="Q61" s="352">
        <v>0.5</v>
      </c>
      <c r="R61" s="25"/>
      <c r="S61" s="25"/>
      <c r="T61" s="25"/>
      <c r="U61" s="25"/>
      <c r="V61" s="25"/>
      <c r="W61" s="25"/>
      <c r="X61" s="25"/>
      <c r="Y61" s="352"/>
      <c r="Z61" s="352"/>
      <c r="AA61" s="26">
        <v>8008</v>
      </c>
      <c r="AB61" s="12"/>
      <c r="AC61" s="13">
        <f t="shared" si="32"/>
        <v>8008</v>
      </c>
      <c r="AD61" s="13"/>
      <c r="AE61" s="27"/>
      <c r="AF61" s="28">
        <f>AC61*AF31</f>
        <v>1201.2</v>
      </c>
      <c r="AG61" s="27"/>
      <c r="AH61" s="29"/>
      <c r="AI61" s="29"/>
      <c r="AJ61" s="29"/>
      <c r="AK61" s="29"/>
      <c r="AL61" s="29"/>
      <c r="AM61" s="11"/>
      <c r="AN61" s="11"/>
      <c r="AO61" s="11"/>
      <c r="AP61" s="11">
        <f t="shared" si="25"/>
        <v>9209.2000000000007</v>
      </c>
      <c r="AQ61" s="11">
        <f t="shared" si="26"/>
        <v>5491.0499999999993</v>
      </c>
      <c r="AR61" s="11">
        <f t="shared" si="33"/>
        <v>14700.25</v>
      </c>
      <c r="AS61" s="11"/>
      <c r="AT61" s="11"/>
      <c r="AU61" s="11"/>
      <c r="AV61" s="11"/>
      <c r="AW61" s="11"/>
      <c r="AX61" s="11">
        <f>AC61*AX31</f>
        <v>1201.2</v>
      </c>
      <c r="AY61" s="11">
        <f t="shared" si="31"/>
        <v>15901.45</v>
      </c>
      <c r="AZ61" s="11"/>
      <c r="BA61" s="11">
        <f t="shared" si="27"/>
        <v>15901.45</v>
      </c>
      <c r="BB61" s="11">
        <f t="shared" si="28"/>
        <v>2851.8833333333314</v>
      </c>
      <c r="BC61" s="11">
        <f t="shared" si="29"/>
        <v>28130</v>
      </c>
      <c r="BD61" s="11">
        <f t="shared" si="30"/>
        <v>135024</v>
      </c>
      <c r="BE61" s="5" t="s">
        <v>83</v>
      </c>
    </row>
    <row r="62" spans="1:57" s="8" customFormat="1" ht="13.8" x14ac:dyDescent="0.25">
      <c r="A62" s="273" t="s">
        <v>59</v>
      </c>
      <c r="B62" s="23" t="s">
        <v>632</v>
      </c>
      <c r="C62" s="25">
        <f t="shared" si="23"/>
        <v>0</v>
      </c>
      <c r="D62" s="352"/>
      <c r="E62" s="354"/>
      <c r="F62" s="355"/>
      <c r="G62" s="25"/>
      <c r="H62" s="25"/>
      <c r="I62" s="25"/>
      <c r="J62" s="25"/>
      <c r="K62" s="25"/>
      <c r="L62" s="25"/>
      <c r="M62" s="352">
        <v>0</v>
      </c>
      <c r="N62" s="352">
        <v>0</v>
      </c>
      <c r="O62" s="25">
        <f t="shared" si="24"/>
        <v>0.25</v>
      </c>
      <c r="P62" s="352"/>
      <c r="Q62" s="354">
        <v>0.25</v>
      </c>
      <c r="R62" s="355"/>
      <c r="S62" s="25"/>
      <c r="T62" s="25"/>
      <c r="U62" s="25"/>
      <c r="V62" s="25"/>
      <c r="W62" s="25"/>
      <c r="X62" s="25"/>
      <c r="Y62" s="352"/>
      <c r="Z62" s="352"/>
      <c r="AA62" s="26">
        <v>8008</v>
      </c>
      <c r="AB62" s="12"/>
      <c r="AC62" s="13">
        <f t="shared" si="32"/>
        <v>8008</v>
      </c>
      <c r="AD62" s="13"/>
      <c r="AE62" s="27"/>
      <c r="AF62" s="28"/>
      <c r="AG62" s="27"/>
      <c r="AH62" s="29"/>
      <c r="AI62" s="29"/>
      <c r="AJ62" s="29"/>
      <c r="AK62" s="29"/>
      <c r="AL62" s="29"/>
      <c r="AM62" s="11"/>
      <c r="AN62" s="11"/>
      <c r="AO62" s="11"/>
      <c r="AP62" s="11">
        <f t="shared" si="25"/>
        <v>8008</v>
      </c>
      <c r="AQ62" s="11">
        <f t="shared" si="26"/>
        <v>6692.25</v>
      </c>
      <c r="AR62" s="11">
        <f t="shared" si="33"/>
        <v>14700.25</v>
      </c>
      <c r="AS62" s="11"/>
      <c r="AT62" s="11"/>
      <c r="AU62" s="11"/>
      <c r="AV62" s="11"/>
      <c r="AW62" s="11"/>
      <c r="AX62" s="11"/>
      <c r="AY62" s="11">
        <f t="shared" si="31"/>
        <v>14700.25</v>
      </c>
      <c r="AZ62" s="11"/>
      <c r="BA62" s="11">
        <f t="shared" si="27"/>
        <v>14700.25</v>
      </c>
      <c r="BB62" s="11">
        <f t="shared" si="28"/>
        <v>4053.0833333333321</v>
      </c>
      <c r="BC62" s="11">
        <f t="shared" si="29"/>
        <v>28130</v>
      </c>
      <c r="BD62" s="11">
        <f t="shared" si="30"/>
        <v>0</v>
      </c>
      <c r="BE62" s="5" t="s">
        <v>83</v>
      </c>
    </row>
    <row r="63" spans="1:57" s="8" customFormat="1" ht="13.8" x14ac:dyDescent="0.25">
      <c r="A63" s="273"/>
      <c r="B63" s="353" t="s">
        <v>815</v>
      </c>
      <c r="C63" s="25">
        <f t="shared" si="23"/>
        <v>0</v>
      </c>
      <c r="D63" s="352"/>
      <c r="E63" s="352"/>
      <c r="F63" s="25"/>
      <c r="G63" s="25"/>
      <c r="H63" s="25"/>
      <c r="I63" s="25"/>
      <c r="J63" s="25"/>
      <c r="K63" s="25"/>
      <c r="L63" s="25"/>
      <c r="M63" s="352"/>
      <c r="N63" s="352"/>
      <c r="O63" s="25">
        <f t="shared" si="24"/>
        <v>0</v>
      </c>
      <c r="P63" s="352"/>
      <c r="Q63" s="352"/>
      <c r="R63" s="25"/>
      <c r="S63" s="25"/>
      <c r="T63" s="25"/>
      <c r="U63" s="25"/>
      <c r="V63" s="25"/>
      <c r="W63" s="25"/>
      <c r="X63" s="25"/>
      <c r="Y63" s="352"/>
      <c r="Z63" s="352"/>
      <c r="AA63" s="26"/>
      <c r="AB63" s="12"/>
      <c r="AC63" s="13">
        <f t="shared" si="32"/>
        <v>0</v>
      </c>
      <c r="AD63" s="13"/>
      <c r="AE63" s="27"/>
      <c r="AF63" s="28"/>
      <c r="AG63" s="27"/>
      <c r="AH63" s="29"/>
      <c r="AI63" s="29"/>
      <c r="AJ63" s="29"/>
      <c r="AK63" s="29"/>
      <c r="AL63" s="29"/>
      <c r="AM63" s="11"/>
      <c r="AN63" s="11"/>
      <c r="AO63" s="11"/>
      <c r="AP63" s="11">
        <f t="shared" si="25"/>
        <v>0</v>
      </c>
      <c r="AQ63" s="11">
        <f t="shared" si="26"/>
        <v>14700.25</v>
      </c>
      <c r="AR63" s="11">
        <f t="shared" si="33"/>
        <v>14700.25</v>
      </c>
      <c r="AS63" s="11"/>
      <c r="AT63" s="11"/>
      <c r="AU63" s="11"/>
      <c r="AV63" s="11"/>
      <c r="AW63" s="11"/>
      <c r="AX63" s="11">
        <f>AC62*AX31</f>
        <v>1201.2</v>
      </c>
      <c r="AY63" s="11">
        <f t="shared" si="31"/>
        <v>15901.45</v>
      </c>
      <c r="AZ63" s="11"/>
      <c r="BA63" s="11">
        <f t="shared" si="27"/>
        <v>15901.45</v>
      </c>
      <c r="BB63" s="11">
        <f t="shared" si="28"/>
        <v>0</v>
      </c>
      <c r="BC63" s="11">
        <f t="shared" si="29"/>
        <v>23852.175000000003</v>
      </c>
      <c r="BD63" s="11">
        <f t="shared" si="30"/>
        <v>0</v>
      </c>
      <c r="BE63" s="5" t="s">
        <v>83</v>
      </c>
    </row>
    <row r="64" spans="1:57" s="8" customFormat="1" ht="13.8" x14ac:dyDescent="0.25">
      <c r="A64" s="273" t="s">
        <v>59</v>
      </c>
      <c r="B64" s="23" t="s">
        <v>816</v>
      </c>
      <c r="C64" s="25">
        <f t="shared" si="23"/>
        <v>1</v>
      </c>
      <c r="D64" s="352"/>
      <c r="E64" s="352">
        <v>1</v>
      </c>
      <c r="F64" s="25"/>
      <c r="G64" s="25"/>
      <c r="H64" s="25"/>
      <c r="I64" s="25"/>
      <c r="J64" s="25"/>
      <c r="K64" s="25"/>
      <c r="L64" s="25"/>
      <c r="M64" s="352"/>
      <c r="N64" s="352"/>
      <c r="O64" s="25">
        <f t="shared" si="24"/>
        <v>1</v>
      </c>
      <c r="P64" s="352"/>
      <c r="Q64" s="352">
        <v>1</v>
      </c>
      <c r="R64" s="25"/>
      <c r="S64" s="25"/>
      <c r="T64" s="25"/>
      <c r="U64" s="25"/>
      <c r="V64" s="25"/>
      <c r="W64" s="25"/>
      <c r="X64" s="25"/>
      <c r="Y64" s="352"/>
      <c r="Z64" s="352"/>
      <c r="AA64" s="26">
        <v>8213</v>
      </c>
      <c r="AB64" s="12"/>
      <c r="AC64" s="13">
        <f t="shared" si="32"/>
        <v>8213</v>
      </c>
      <c r="AD64" s="13"/>
      <c r="AE64" s="27"/>
      <c r="AF64" s="28"/>
      <c r="AG64" s="27"/>
      <c r="AH64" s="29">
        <f>AC64*AH31</f>
        <v>2463.9</v>
      </c>
      <c r="AI64" s="29"/>
      <c r="AJ64" s="29">
        <f>AC64*AJ31</f>
        <v>2053.25</v>
      </c>
      <c r="AK64" s="29"/>
      <c r="AL64" s="29"/>
      <c r="AM64" s="11"/>
      <c r="AN64" s="11"/>
      <c r="AO64" s="11"/>
      <c r="AP64" s="11">
        <f t="shared" si="25"/>
        <v>12730.15</v>
      </c>
      <c r="AQ64" s="11">
        <f t="shared" si="26"/>
        <v>1970.1000000000004</v>
      </c>
      <c r="AR64" s="11">
        <f t="shared" si="33"/>
        <v>14700.25</v>
      </c>
      <c r="AS64" s="11"/>
      <c r="AT64" s="11"/>
      <c r="AU64" s="11"/>
      <c r="AV64" s="11"/>
      <c r="AW64" s="11"/>
      <c r="AX64" s="11">
        <f>AC64*AX31</f>
        <v>1231.95</v>
      </c>
      <c r="AY64" s="11">
        <f t="shared" si="31"/>
        <v>15932.2</v>
      </c>
      <c r="AZ64" s="11"/>
      <c r="BA64" s="11">
        <f t="shared" si="27"/>
        <v>15932.2</v>
      </c>
      <c r="BB64" s="11">
        <f t="shared" si="28"/>
        <v>2821.1333333333314</v>
      </c>
      <c r="BC64" s="11">
        <f t="shared" si="29"/>
        <v>28130</v>
      </c>
      <c r="BD64" s="11">
        <f t="shared" si="30"/>
        <v>337560</v>
      </c>
      <c r="BE64" s="5" t="s">
        <v>83</v>
      </c>
    </row>
    <row r="65" spans="1:57" s="8" customFormat="1" ht="13.8" x14ac:dyDescent="0.25">
      <c r="A65" s="273" t="s">
        <v>59</v>
      </c>
      <c r="B65" s="23" t="s">
        <v>816</v>
      </c>
      <c r="C65" s="25">
        <f t="shared" si="23"/>
        <v>1</v>
      </c>
      <c r="D65" s="352"/>
      <c r="E65" s="352">
        <v>1</v>
      </c>
      <c r="F65" s="25"/>
      <c r="G65" s="25"/>
      <c r="H65" s="25"/>
      <c r="I65" s="25"/>
      <c r="J65" s="25"/>
      <c r="K65" s="25"/>
      <c r="L65" s="25"/>
      <c r="M65" s="352"/>
      <c r="N65" s="352"/>
      <c r="O65" s="25">
        <f t="shared" si="24"/>
        <v>1</v>
      </c>
      <c r="P65" s="352"/>
      <c r="Q65" s="352">
        <v>1</v>
      </c>
      <c r="R65" s="25"/>
      <c r="S65" s="25"/>
      <c r="T65" s="25"/>
      <c r="U65" s="25"/>
      <c r="V65" s="25"/>
      <c r="W65" s="25"/>
      <c r="X65" s="25"/>
      <c r="Y65" s="352"/>
      <c r="Z65" s="352"/>
      <c r="AA65" s="26">
        <v>8213</v>
      </c>
      <c r="AB65" s="12"/>
      <c r="AC65" s="13">
        <f t="shared" si="32"/>
        <v>8213</v>
      </c>
      <c r="AD65" s="13"/>
      <c r="AE65" s="27"/>
      <c r="AF65" s="28"/>
      <c r="AG65" s="27"/>
      <c r="AH65" s="29">
        <f>AC65*AH31</f>
        <v>2463.9</v>
      </c>
      <c r="AI65" s="29"/>
      <c r="AJ65" s="29">
        <f>AC65*AJ31</f>
        <v>2053.25</v>
      </c>
      <c r="AK65" s="29"/>
      <c r="AL65" s="29"/>
      <c r="AM65" s="11"/>
      <c r="AN65" s="11"/>
      <c r="AO65" s="11"/>
      <c r="AP65" s="11">
        <f t="shared" si="25"/>
        <v>12730.15</v>
      </c>
      <c r="AQ65" s="11">
        <f t="shared" si="26"/>
        <v>1970.1000000000004</v>
      </c>
      <c r="AR65" s="11">
        <f t="shared" si="33"/>
        <v>14700.25</v>
      </c>
      <c r="AS65" s="11"/>
      <c r="AT65" s="11"/>
      <c r="AU65" s="11"/>
      <c r="AV65" s="11"/>
      <c r="AW65" s="11">
        <f>AC65*AW31</f>
        <v>985.56</v>
      </c>
      <c r="AX65" s="11">
        <f>AC65*AX31</f>
        <v>1231.95</v>
      </c>
      <c r="AY65" s="11">
        <f t="shared" si="31"/>
        <v>16917.759999999998</v>
      </c>
      <c r="AZ65" s="11"/>
      <c r="BA65" s="11">
        <f t="shared" si="27"/>
        <v>16917.759999999998</v>
      </c>
      <c r="BB65" s="11">
        <f t="shared" si="28"/>
        <v>1835.5733333333337</v>
      </c>
      <c r="BC65" s="11">
        <f t="shared" si="29"/>
        <v>28130</v>
      </c>
      <c r="BD65" s="11">
        <f t="shared" si="30"/>
        <v>337560</v>
      </c>
      <c r="BE65" s="5" t="s">
        <v>83</v>
      </c>
    </row>
    <row r="66" spans="1:57" s="8" customFormat="1" ht="13.8" x14ac:dyDescent="0.25">
      <c r="A66" s="273"/>
      <c r="B66" s="353" t="s">
        <v>635</v>
      </c>
      <c r="C66" s="25">
        <f t="shared" si="23"/>
        <v>0</v>
      </c>
      <c r="D66" s="352"/>
      <c r="E66" s="352"/>
      <c r="F66" s="25"/>
      <c r="G66" s="25"/>
      <c r="H66" s="25"/>
      <c r="I66" s="25"/>
      <c r="J66" s="25"/>
      <c r="K66" s="25"/>
      <c r="L66" s="25"/>
      <c r="M66" s="352"/>
      <c r="N66" s="352"/>
      <c r="O66" s="25">
        <f t="shared" si="24"/>
        <v>0</v>
      </c>
      <c r="P66" s="352"/>
      <c r="Q66" s="352"/>
      <c r="R66" s="25"/>
      <c r="S66" s="25"/>
      <c r="T66" s="25"/>
      <c r="U66" s="25"/>
      <c r="V66" s="25"/>
      <c r="W66" s="25"/>
      <c r="X66" s="25"/>
      <c r="Y66" s="352"/>
      <c r="Z66" s="352"/>
      <c r="AA66" s="26"/>
      <c r="AB66" s="12"/>
      <c r="AC66" s="13">
        <f t="shared" si="32"/>
        <v>0</v>
      </c>
      <c r="AD66" s="13"/>
      <c r="AE66" s="27"/>
      <c r="AF66" s="28"/>
      <c r="AG66" s="27"/>
      <c r="AH66" s="29"/>
      <c r="AI66" s="29"/>
      <c r="AJ66" s="29"/>
      <c r="AK66" s="29"/>
      <c r="AL66" s="29"/>
      <c r="AM66" s="11"/>
      <c r="AN66" s="11"/>
      <c r="AO66" s="11"/>
      <c r="AP66" s="11">
        <f t="shared" si="25"/>
        <v>0</v>
      </c>
      <c r="AQ66" s="11">
        <f t="shared" si="26"/>
        <v>14700.25</v>
      </c>
      <c r="AR66" s="11">
        <f t="shared" si="33"/>
        <v>14700.25</v>
      </c>
      <c r="AS66" s="11"/>
      <c r="AT66" s="11"/>
      <c r="AU66" s="11"/>
      <c r="AV66" s="11"/>
      <c r="AW66" s="11"/>
      <c r="AX66" s="11"/>
      <c r="AY66" s="11">
        <f t="shared" si="31"/>
        <v>14700.25</v>
      </c>
      <c r="AZ66" s="11"/>
      <c r="BA66" s="11">
        <f t="shared" si="27"/>
        <v>14700.25</v>
      </c>
      <c r="BB66" s="11">
        <f t="shared" si="28"/>
        <v>0</v>
      </c>
      <c r="BC66" s="11">
        <f t="shared" si="29"/>
        <v>22050.375</v>
      </c>
      <c r="BD66" s="11">
        <f t="shared" si="30"/>
        <v>0</v>
      </c>
      <c r="BE66" s="5" t="s">
        <v>83</v>
      </c>
    </row>
    <row r="67" spans="1:57" s="8" customFormat="1" ht="13.8" x14ac:dyDescent="0.25">
      <c r="A67" s="273" t="s">
        <v>53</v>
      </c>
      <c r="B67" s="23" t="s">
        <v>817</v>
      </c>
      <c r="C67" s="25">
        <f t="shared" ref="C67:C98" si="37">SUM(D67:N67)</f>
        <v>1.7</v>
      </c>
      <c r="D67" s="352"/>
      <c r="E67" s="352"/>
      <c r="F67" s="25"/>
      <c r="G67" s="25"/>
      <c r="H67" s="25"/>
      <c r="I67" s="25"/>
      <c r="J67" s="25"/>
      <c r="K67" s="25"/>
      <c r="L67" s="25"/>
      <c r="M67" s="354">
        <v>0.87</v>
      </c>
      <c r="N67" s="354">
        <v>0.83</v>
      </c>
      <c r="O67" s="25">
        <f t="shared" ref="O67:O98" si="38">SUM(P67:Z67)</f>
        <v>2</v>
      </c>
      <c r="P67" s="352"/>
      <c r="Q67" s="352"/>
      <c r="R67" s="25"/>
      <c r="S67" s="25"/>
      <c r="T67" s="25"/>
      <c r="U67" s="25"/>
      <c r="V67" s="25"/>
      <c r="W67" s="25"/>
      <c r="X67" s="25"/>
      <c r="Y67" s="352">
        <v>1</v>
      </c>
      <c r="Z67" s="352">
        <v>1</v>
      </c>
      <c r="AA67" s="26">
        <v>10337</v>
      </c>
      <c r="AB67" s="12">
        <f>AA67*AB31</f>
        <v>2584.25</v>
      </c>
      <c r="AC67" s="13">
        <f t="shared" si="32"/>
        <v>12921.25</v>
      </c>
      <c r="AD67" s="13"/>
      <c r="AE67" s="27">
        <f>AC67*AE31</f>
        <v>1292.125</v>
      </c>
      <c r="AF67" s="28"/>
      <c r="AG67" s="27">
        <f>10337*AG31</f>
        <v>2067.4</v>
      </c>
      <c r="AH67" s="29"/>
      <c r="AI67" s="29"/>
      <c r="AJ67" s="29"/>
      <c r="AK67" s="29"/>
      <c r="AL67" s="29"/>
      <c r="AM67" s="11"/>
      <c r="AN67" s="11"/>
      <c r="AO67" s="11"/>
      <c r="AP67" s="11">
        <f t="shared" si="25"/>
        <v>16280.775</v>
      </c>
      <c r="AQ67" s="11">
        <f t="shared" si="26"/>
        <v>0</v>
      </c>
      <c r="AR67" s="11">
        <f t="shared" si="33"/>
        <v>16280.775</v>
      </c>
      <c r="AS67" s="11"/>
      <c r="AT67" s="11"/>
      <c r="AU67" s="11"/>
      <c r="AV67" s="11"/>
      <c r="AW67" s="11"/>
      <c r="AX67" s="11"/>
      <c r="AY67" s="11">
        <f t="shared" si="31"/>
        <v>16280.775</v>
      </c>
      <c r="AZ67" s="11"/>
      <c r="BA67" s="11">
        <f t="shared" si="27"/>
        <v>16280.775</v>
      </c>
      <c r="BB67" s="11">
        <f t="shared" si="28"/>
        <v>5385.8916666666682</v>
      </c>
      <c r="BC67" s="11">
        <f t="shared" si="29"/>
        <v>32500</v>
      </c>
      <c r="BD67" s="11">
        <f t="shared" si="30"/>
        <v>663000</v>
      </c>
      <c r="BE67" s="5" t="s">
        <v>83</v>
      </c>
    </row>
    <row r="68" spans="1:57" s="8" customFormat="1" ht="13.8" x14ac:dyDescent="0.25">
      <c r="A68" s="273" t="s">
        <v>53</v>
      </c>
      <c r="B68" s="23" t="s">
        <v>818</v>
      </c>
      <c r="C68" s="25">
        <f t="shared" si="37"/>
        <v>0.9</v>
      </c>
      <c r="D68" s="352"/>
      <c r="E68" s="352"/>
      <c r="F68" s="25"/>
      <c r="G68" s="25"/>
      <c r="H68" s="25"/>
      <c r="I68" s="25"/>
      <c r="J68" s="25"/>
      <c r="K68" s="25"/>
      <c r="L68" s="25"/>
      <c r="M68" s="352">
        <v>0.45</v>
      </c>
      <c r="N68" s="352">
        <v>0.45</v>
      </c>
      <c r="O68" s="25">
        <f t="shared" si="38"/>
        <v>1</v>
      </c>
      <c r="P68" s="352"/>
      <c r="Q68" s="352"/>
      <c r="R68" s="25"/>
      <c r="S68" s="25"/>
      <c r="T68" s="25"/>
      <c r="U68" s="25"/>
      <c r="V68" s="25"/>
      <c r="W68" s="25"/>
      <c r="X68" s="25"/>
      <c r="Y68" s="352">
        <v>0.5</v>
      </c>
      <c r="Z68" s="352">
        <v>0.5</v>
      </c>
      <c r="AA68" s="26">
        <v>12406</v>
      </c>
      <c r="AB68" s="12">
        <f>AA68*AB31</f>
        <v>3101.5</v>
      </c>
      <c r="AC68" s="13">
        <f t="shared" si="32"/>
        <v>15507.5</v>
      </c>
      <c r="AD68" s="13"/>
      <c r="AE68" s="27">
        <f>AC68*AE31</f>
        <v>1550.75</v>
      </c>
      <c r="AF68" s="28"/>
      <c r="AG68" s="27"/>
      <c r="AH68" s="29"/>
      <c r="AI68" s="29"/>
      <c r="AJ68" s="29"/>
      <c r="AK68" s="29"/>
      <c r="AL68" s="29"/>
      <c r="AM68" s="11"/>
      <c r="AN68" s="11"/>
      <c r="AO68" s="11"/>
      <c r="AP68" s="11">
        <f t="shared" si="25"/>
        <v>17058.25</v>
      </c>
      <c r="AQ68" s="11">
        <f t="shared" si="26"/>
        <v>0</v>
      </c>
      <c r="AR68" s="11">
        <f t="shared" si="33"/>
        <v>17058.25</v>
      </c>
      <c r="AS68" s="11"/>
      <c r="AT68" s="11"/>
      <c r="AU68" s="11"/>
      <c r="AV68" s="11"/>
      <c r="AW68" s="11"/>
      <c r="AX68" s="11"/>
      <c r="AY68" s="11">
        <f t="shared" si="31"/>
        <v>17058.25</v>
      </c>
      <c r="AZ68" s="11"/>
      <c r="BA68" s="11">
        <f t="shared" si="27"/>
        <v>17058.25</v>
      </c>
      <c r="BB68" s="11">
        <f t="shared" si="28"/>
        <v>4608.4166666666679</v>
      </c>
      <c r="BC68" s="11">
        <f t="shared" si="29"/>
        <v>32500</v>
      </c>
      <c r="BD68" s="11">
        <f t="shared" si="30"/>
        <v>351000</v>
      </c>
      <c r="BE68" s="5" t="s">
        <v>83</v>
      </c>
    </row>
    <row r="69" spans="1:57" s="8" customFormat="1" ht="13.8" x14ac:dyDescent="0.25">
      <c r="A69" s="273" t="s">
        <v>53</v>
      </c>
      <c r="B69" s="23" t="s">
        <v>819</v>
      </c>
      <c r="C69" s="25">
        <f t="shared" si="37"/>
        <v>1</v>
      </c>
      <c r="D69" s="352"/>
      <c r="E69" s="352">
        <v>1</v>
      </c>
      <c r="F69" s="25"/>
      <c r="G69" s="25"/>
      <c r="H69" s="25"/>
      <c r="I69" s="25"/>
      <c r="J69" s="25"/>
      <c r="K69" s="25"/>
      <c r="L69" s="25"/>
      <c r="M69" s="352"/>
      <c r="N69" s="352"/>
      <c r="O69" s="25">
        <f t="shared" si="38"/>
        <v>1</v>
      </c>
      <c r="P69" s="352"/>
      <c r="Q69" s="352">
        <v>1</v>
      </c>
      <c r="R69" s="25"/>
      <c r="S69" s="25"/>
      <c r="T69" s="25"/>
      <c r="U69" s="25"/>
      <c r="V69" s="25"/>
      <c r="W69" s="25"/>
      <c r="X69" s="25"/>
      <c r="Y69" s="352"/>
      <c r="Z69" s="352"/>
      <c r="AA69" s="26">
        <v>13036</v>
      </c>
      <c r="AB69" s="12">
        <f>AA69*AB31</f>
        <v>3259</v>
      </c>
      <c r="AC69" s="13">
        <f t="shared" si="32"/>
        <v>16295</v>
      </c>
      <c r="AD69" s="13"/>
      <c r="AE69" s="27"/>
      <c r="AF69" s="28"/>
      <c r="AG69" s="27"/>
      <c r="AH69" s="29"/>
      <c r="AI69" s="29"/>
      <c r="AJ69" s="29"/>
      <c r="AK69" s="29"/>
      <c r="AL69" s="29"/>
      <c r="AM69" s="11"/>
      <c r="AN69" s="11"/>
      <c r="AO69" s="11"/>
      <c r="AP69" s="11">
        <f t="shared" si="25"/>
        <v>16295</v>
      </c>
      <c r="AQ69" s="11">
        <f t="shared" si="26"/>
        <v>0</v>
      </c>
      <c r="AR69" s="11">
        <f t="shared" si="33"/>
        <v>16295</v>
      </c>
      <c r="AS69" s="11"/>
      <c r="AT69" s="11"/>
      <c r="AU69" s="11"/>
      <c r="AV69" s="11"/>
      <c r="AW69" s="11"/>
      <c r="AX69" s="11"/>
      <c r="AY69" s="11">
        <f t="shared" si="31"/>
        <v>16295</v>
      </c>
      <c r="AZ69" s="11"/>
      <c r="BA69" s="11">
        <f t="shared" si="27"/>
        <v>16295</v>
      </c>
      <c r="BB69" s="11">
        <f t="shared" si="28"/>
        <v>5371.6666666666679</v>
      </c>
      <c r="BC69" s="11">
        <f t="shared" si="29"/>
        <v>32500</v>
      </c>
      <c r="BD69" s="11">
        <f t="shared" si="30"/>
        <v>390000</v>
      </c>
      <c r="BE69" s="5" t="s">
        <v>83</v>
      </c>
    </row>
    <row r="70" spans="1:57" s="8" customFormat="1" ht="13.8" x14ac:dyDescent="0.25">
      <c r="A70" s="273"/>
      <c r="B70" s="353" t="s">
        <v>809</v>
      </c>
      <c r="C70" s="25">
        <f t="shared" si="37"/>
        <v>0</v>
      </c>
      <c r="D70" s="352"/>
      <c r="E70" s="352"/>
      <c r="F70" s="25"/>
      <c r="G70" s="25"/>
      <c r="H70" s="25"/>
      <c r="I70" s="25"/>
      <c r="J70" s="25"/>
      <c r="K70" s="25"/>
      <c r="L70" s="25"/>
      <c r="M70" s="352"/>
      <c r="N70" s="352"/>
      <c r="O70" s="25">
        <f t="shared" si="38"/>
        <v>0</v>
      </c>
      <c r="P70" s="352"/>
      <c r="Q70" s="352"/>
      <c r="R70" s="25"/>
      <c r="S70" s="25"/>
      <c r="T70" s="25"/>
      <c r="U70" s="25"/>
      <c r="V70" s="25"/>
      <c r="W70" s="25"/>
      <c r="X70" s="25"/>
      <c r="Y70" s="352"/>
      <c r="Z70" s="352"/>
      <c r="AA70" s="26"/>
      <c r="AB70" s="12"/>
      <c r="AC70" s="13">
        <f t="shared" si="32"/>
        <v>0</v>
      </c>
      <c r="AD70" s="13"/>
      <c r="AE70" s="27"/>
      <c r="AF70" s="28"/>
      <c r="AG70" s="27"/>
      <c r="AH70" s="29"/>
      <c r="AI70" s="29"/>
      <c r="AJ70" s="29"/>
      <c r="AK70" s="29"/>
      <c r="AL70" s="29"/>
      <c r="AM70" s="11"/>
      <c r="AN70" s="11"/>
      <c r="AO70" s="11"/>
      <c r="AP70" s="11">
        <f t="shared" si="25"/>
        <v>0</v>
      </c>
      <c r="AQ70" s="11">
        <f t="shared" si="26"/>
        <v>14700.25</v>
      </c>
      <c r="AR70" s="11">
        <f t="shared" si="33"/>
        <v>14700.25</v>
      </c>
      <c r="AS70" s="11"/>
      <c r="AT70" s="11"/>
      <c r="AU70" s="11"/>
      <c r="AV70" s="11"/>
      <c r="AW70" s="11"/>
      <c r="AX70" s="11"/>
      <c r="AY70" s="11">
        <f t="shared" si="31"/>
        <v>14700.25</v>
      </c>
      <c r="AZ70" s="11"/>
      <c r="BA70" s="11">
        <f t="shared" si="27"/>
        <v>14700.25</v>
      </c>
      <c r="BB70" s="11">
        <f t="shared" si="28"/>
        <v>0</v>
      </c>
      <c r="BC70" s="11">
        <f t="shared" si="29"/>
        <v>22050.375</v>
      </c>
      <c r="BD70" s="11">
        <f t="shared" si="30"/>
        <v>0</v>
      </c>
      <c r="BE70" s="5" t="s">
        <v>83</v>
      </c>
    </row>
    <row r="71" spans="1:57" s="8" customFormat="1" ht="13.8" x14ac:dyDescent="0.25">
      <c r="A71" s="273" t="s">
        <v>59</v>
      </c>
      <c r="B71" s="23" t="s">
        <v>820</v>
      </c>
      <c r="C71" s="25">
        <f t="shared" si="37"/>
        <v>1.9</v>
      </c>
      <c r="D71" s="352"/>
      <c r="E71" s="352"/>
      <c r="F71" s="25"/>
      <c r="G71" s="25"/>
      <c r="H71" s="25"/>
      <c r="I71" s="25"/>
      <c r="J71" s="25"/>
      <c r="K71" s="25"/>
      <c r="L71" s="25"/>
      <c r="M71" s="352">
        <v>0.95</v>
      </c>
      <c r="N71" s="352">
        <v>0.95</v>
      </c>
      <c r="O71" s="25">
        <f t="shared" si="38"/>
        <v>2</v>
      </c>
      <c r="P71" s="352"/>
      <c r="Q71" s="352"/>
      <c r="R71" s="25"/>
      <c r="S71" s="25"/>
      <c r="T71" s="25"/>
      <c r="U71" s="25"/>
      <c r="V71" s="25"/>
      <c r="W71" s="25"/>
      <c r="X71" s="25"/>
      <c r="Y71" s="352">
        <v>1</v>
      </c>
      <c r="Z71" s="352">
        <v>1</v>
      </c>
      <c r="AA71" s="26">
        <v>8008</v>
      </c>
      <c r="AB71" s="12"/>
      <c r="AC71" s="13">
        <f t="shared" si="32"/>
        <v>8008</v>
      </c>
      <c r="AD71" s="13"/>
      <c r="AE71" s="27">
        <f>AC71*AE31</f>
        <v>800.80000000000007</v>
      </c>
      <c r="AF71" s="28"/>
      <c r="AG71" s="27"/>
      <c r="AH71" s="29"/>
      <c r="AI71" s="29"/>
      <c r="AJ71" s="29"/>
      <c r="AK71" s="29"/>
      <c r="AL71" s="29"/>
      <c r="AM71" s="11"/>
      <c r="AN71" s="11"/>
      <c r="AO71" s="11"/>
      <c r="AP71" s="11">
        <f t="shared" si="25"/>
        <v>8808.7999999999993</v>
      </c>
      <c r="AQ71" s="11">
        <f t="shared" si="26"/>
        <v>5891.4500000000007</v>
      </c>
      <c r="AR71" s="11">
        <f t="shared" si="33"/>
        <v>14700.25</v>
      </c>
      <c r="AS71" s="11"/>
      <c r="AT71" s="11">
        <f>SUBTOTAL(9,AR71:AS71)/C$11*C$14</f>
        <v>604.11986301369859</v>
      </c>
      <c r="AU71" s="11"/>
      <c r="AV71" s="11"/>
      <c r="AW71" s="11"/>
      <c r="AX71" s="11">
        <f>AC71*AX31</f>
        <v>1201.2</v>
      </c>
      <c r="AY71" s="11">
        <f t="shared" si="31"/>
        <v>15901.45</v>
      </c>
      <c r="AZ71" s="11"/>
      <c r="BA71" s="11">
        <f t="shared" si="27"/>
        <v>15901.45</v>
      </c>
      <c r="BB71" s="11">
        <f t="shared" si="28"/>
        <v>2851.8833333333314</v>
      </c>
      <c r="BC71" s="11">
        <f t="shared" si="29"/>
        <v>28130</v>
      </c>
      <c r="BD71" s="11">
        <f t="shared" si="30"/>
        <v>641364</v>
      </c>
      <c r="BE71" s="5" t="s">
        <v>83</v>
      </c>
    </row>
    <row r="72" spans="1:57" s="8" customFormat="1" ht="13.8" x14ac:dyDescent="0.25">
      <c r="A72" s="273"/>
      <c r="B72" s="23"/>
      <c r="C72" s="25">
        <f t="shared" si="37"/>
        <v>0</v>
      </c>
      <c r="D72" s="352"/>
      <c r="E72" s="352"/>
      <c r="F72" s="25"/>
      <c r="G72" s="25"/>
      <c r="H72" s="25"/>
      <c r="I72" s="25"/>
      <c r="J72" s="25"/>
      <c r="K72" s="25"/>
      <c r="L72" s="25"/>
      <c r="M72" s="352"/>
      <c r="N72" s="352"/>
      <c r="O72" s="25">
        <f t="shared" si="38"/>
        <v>0</v>
      </c>
      <c r="P72" s="352"/>
      <c r="Q72" s="352"/>
      <c r="R72" s="25"/>
      <c r="S72" s="25"/>
      <c r="T72" s="25"/>
      <c r="U72" s="25"/>
      <c r="V72" s="25"/>
      <c r="W72" s="25"/>
      <c r="X72" s="25"/>
      <c r="Y72" s="352"/>
      <c r="Z72" s="352"/>
      <c r="AA72" s="26"/>
      <c r="AB72" s="12"/>
      <c r="AC72" s="13">
        <f t="shared" si="32"/>
        <v>0</v>
      </c>
      <c r="AD72" s="13"/>
      <c r="AE72" s="27"/>
      <c r="AF72" s="28"/>
      <c r="AG72" s="27"/>
      <c r="AH72" s="29"/>
      <c r="AI72" s="29"/>
      <c r="AJ72" s="29"/>
      <c r="AK72" s="29"/>
      <c r="AL72" s="29"/>
      <c r="AM72" s="11"/>
      <c r="AN72" s="11"/>
      <c r="AO72" s="11"/>
      <c r="AP72" s="11">
        <f t="shared" si="25"/>
        <v>0</v>
      </c>
      <c r="AQ72" s="11">
        <f t="shared" si="26"/>
        <v>14700.25</v>
      </c>
      <c r="AR72" s="11">
        <f t="shared" si="33"/>
        <v>14700.25</v>
      </c>
      <c r="AS72" s="11"/>
      <c r="AT72" s="11"/>
      <c r="AU72" s="11"/>
      <c r="AV72" s="11"/>
      <c r="AW72" s="11"/>
      <c r="AX72" s="11"/>
      <c r="AY72" s="11">
        <f t="shared" si="31"/>
        <v>14700.25</v>
      </c>
      <c r="AZ72" s="11"/>
      <c r="BA72" s="11">
        <f t="shared" si="27"/>
        <v>14700.25</v>
      </c>
      <c r="BB72" s="11">
        <f t="shared" si="28"/>
        <v>0</v>
      </c>
      <c r="BC72" s="11">
        <f t="shared" si="29"/>
        <v>22050.375</v>
      </c>
      <c r="BD72" s="11">
        <f t="shared" si="30"/>
        <v>0</v>
      </c>
      <c r="BE72" s="5" t="s">
        <v>83</v>
      </c>
    </row>
    <row r="73" spans="1:57" s="8" customFormat="1" ht="13.8" x14ac:dyDescent="0.25">
      <c r="A73" s="273"/>
      <c r="B73" s="23"/>
      <c r="C73" s="25">
        <f t="shared" si="37"/>
        <v>0</v>
      </c>
      <c r="D73" s="352"/>
      <c r="E73" s="352"/>
      <c r="F73" s="25"/>
      <c r="G73" s="25"/>
      <c r="H73" s="25"/>
      <c r="I73" s="25"/>
      <c r="J73" s="25"/>
      <c r="K73" s="25"/>
      <c r="L73" s="25"/>
      <c r="M73" s="352"/>
      <c r="N73" s="352"/>
      <c r="O73" s="25">
        <f t="shared" si="38"/>
        <v>0</v>
      </c>
      <c r="P73" s="352"/>
      <c r="Q73" s="352"/>
      <c r="R73" s="25"/>
      <c r="S73" s="25"/>
      <c r="T73" s="25"/>
      <c r="U73" s="25"/>
      <c r="V73" s="25"/>
      <c r="W73" s="25"/>
      <c r="X73" s="25"/>
      <c r="Y73" s="352"/>
      <c r="Z73" s="352"/>
      <c r="AA73" s="26"/>
      <c r="AB73" s="12"/>
      <c r="AC73" s="13">
        <f t="shared" si="32"/>
        <v>0</v>
      </c>
      <c r="AD73" s="13"/>
      <c r="AE73" s="27"/>
      <c r="AF73" s="28"/>
      <c r="AG73" s="27"/>
      <c r="AH73" s="29"/>
      <c r="AI73" s="29"/>
      <c r="AJ73" s="29"/>
      <c r="AK73" s="29"/>
      <c r="AL73" s="29"/>
      <c r="AM73" s="11"/>
      <c r="AN73" s="11"/>
      <c r="AO73" s="11"/>
      <c r="AP73" s="11">
        <f t="shared" si="25"/>
        <v>0</v>
      </c>
      <c r="AQ73" s="11">
        <f t="shared" si="26"/>
        <v>14700.25</v>
      </c>
      <c r="AR73" s="11">
        <f t="shared" si="33"/>
        <v>14700.25</v>
      </c>
      <c r="AS73" s="11"/>
      <c r="AT73" s="11"/>
      <c r="AU73" s="11"/>
      <c r="AV73" s="11"/>
      <c r="AW73" s="11"/>
      <c r="AX73" s="11"/>
      <c r="AY73" s="11">
        <f t="shared" si="31"/>
        <v>14700.25</v>
      </c>
      <c r="AZ73" s="11"/>
      <c r="BA73" s="11">
        <f t="shared" si="27"/>
        <v>14700.25</v>
      </c>
      <c r="BB73" s="11">
        <f t="shared" si="28"/>
        <v>0</v>
      </c>
      <c r="BC73" s="11">
        <f t="shared" si="29"/>
        <v>22050.375</v>
      </c>
      <c r="BD73" s="11">
        <f t="shared" si="30"/>
        <v>0</v>
      </c>
      <c r="BE73" s="5" t="s">
        <v>83</v>
      </c>
    </row>
    <row r="74" spans="1:57" s="8" customFormat="1" ht="13.8" x14ac:dyDescent="0.25">
      <c r="A74" s="273"/>
      <c r="B74" s="23"/>
      <c r="C74" s="25">
        <f t="shared" si="37"/>
        <v>0</v>
      </c>
      <c r="D74" s="352"/>
      <c r="E74" s="352"/>
      <c r="F74" s="25"/>
      <c r="G74" s="25"/>
      <c r="H74" s="25"/>
      <c r="I74" s="25"/>
      <c r="J74" s="25"/>
      <c r="K74" s="25"/>
      <c r="L74" s="25"/>
      <c r="M74" s="352"/>
      <c r="N74" s="352"/>
      <c r="O74" s="25">
        <f t="shared" si="38"/>
        <v>0</v>
      </c>
      <c r="P74" s="352"/>
      <c r="Q74" s="352"/>
      <c r="R74" s="25"/>
      <c r="S74" s="25"/>
      <c r="T74" s="25"/>
      <c r="U74" s="25"/>
      <c r="V74" s="25"/>
      <c r="W74" s="25"/>
      <c r="X74" s="25"/>
      <c r="Y74" s="352"/>
      <c r="Z74" s="352"/>
      <c r="AA74" s="26"/>
      <c r="AB74" s="12"/>
      <c r="AC74" s="13">
        <f t="shared" si="32"/>
        <v>0</v>
      </c>
      <c r="AD74" s="13"/>
      <c r="AE74" s="27"/>
      <c r="AF74" s="28"/>
      <c r="AG74" s="27"/>
      <c r="AH74" s="29"/>
      <c r="AI74" s="29"/>
      <c r="AJ74" s="29"/>
      <c r="AK74" s="29"/>
      <c r="AL74" s="29"/>
      <c r="AM74" s="11"/>
      <c r="AN74" s="11"/>
      <c r="AO74" s="11"/>
      <c r="AP74" s="11">
        <f t="shared" si="25"/>
        <v>0</v>
      </c>
      <c r="AQ74" s="11">
        <f t="shared" si="26"/>
        <v>14700.25</v>
      </c>
      <c r="AR74" s="11">
        <f t="shared" si="33"/>
        <v>14700.25</v>
      </c>
      <c r="AS74" s="11"/>
      <c r="AT74" s="11"/>
      <c r="AU74" s="11"/>
      <c r="AV74" s="11"/>
      <c r="AW74" s="11"/>
      <c r="AX74" s="11"/>
      <c r="AY74" s="11">
        <f t="shared" si="31"/>
        <v>14700.25</v>
      </c>
      <c r="AZ74" s="11"/>
      <c r="BA74" s="11">
        <f t="shared" si="27"/>
        <v>14700.25</v>
      </c>
      <c r="BB74" s="11">
        <f t="shared" si="28"/>
        <v>0</v>
      </c>
      <c r="BC74" s="11">
        <f t="shared" si="29"/>
        <v>22050.375</v>
      </c>
      <c r="BD74" s="11">
        <f t="shared" si="30"/>
        <v>0</v>
      </c>
      <c r="BE74" s="5" t="s">
        <v>83</v>
      </c>
    </row>
    <row r="75" spans="1:57" s="8" customFormat="1" ht="13.8" x14ac:dyDescent="0.25">
      <c r="A75" s="273"/>
      <c r="B75" s="23"/>
      <c r="C75" s="25">
        <f t="shared" si="37"/>
        <v>0</v>
      </c>
      <c r="D75" s="352"/>
      <c r="E75" s="352"/>
      <c r="F75" s="25"/>
      <c r="G75" s="25"/>
      <c r="H75" s="25"/>
      <c r="I75" s="25"/>
      <c r="J75" s="25"/>
      <c r="K75" s="25"/>
      <c r="L75" s="25"/>
      <c r="M75" s="352"/>
      <c r="N75" s="352"/>
      <c r="O75" s="25">
        <f t="shared" si="38"/>
        <v>0</v>
      </c>
      <c r="P75" s="352"/>
      <c r="Q75" s="352"/>
      <c r="R75" s="25"/>
      <c r="S75" s="25"/>
      <c r="T75" s="25"/>
      <c r="U75" s="25"/>
      <c r="V75" s="25"/>
      <c r="W75" s="25"/>
      <c r="X75" s="25"/>
      <c r="Y75" s="352"/>
      <c r="Z75" s="352"/>
      <c r="AA75" s="26"/>
      <c r="AB75" s="12"/>
      <c r="AC75" s="13">
        <f t="shared" si="32"/>
        <v>0</v>
      </c>
      <c r="AD75" s="13"/>
      <c r="AE75" s="27"/>
      <c r="AF75" s="28"/>
      <c r="AG75" s="27"/>
      <c r="AH75" s="29"/>
      <c r="AI75" s="29"/>
      <c r="AJ75" s="29"/>
      <c r="AK75" s="29"/>
      <c r="AL75" s="29"/>
      <c r="AM75" s="11"/>
      <c r="AN75" s="11"/>
      <c r="AO75" s="11"/>
      <c r="AP75" s="11">
        <f t="shared" si="25"/>
        <v>0</v>
      </c>
      <c r="AQ75" s="11">
        <f t="shared" si="26"/>
        <v>14700.25</v>
      </c>
      <c r="AR75" s="11">
        <f t="shared" si="33"/>
        <v>14700.25</v>
      </c>
      <c r="AS75" s="11"/>
      <c r="AT75" s="11"/>
      <c r="AU75" s="11"/>
      <c r="AV75" s="11"/>
      <c r="AW75" s="11"/>
      <c r="AX75" s="11"/>
      <c r="AY75" s="11">
        <f t="shared" si="31"/>
        <v>14700.25</v>
      </c>
      <c r="AZ75" s="11"/>
      <c r="BA75" s="11">
        <f t="shared" si="27"/>
        <v>14700.25</v>
      </c>
      <c r="BB75" s="11">
        <f t="shared" si="28"/>
        <v>0</v>
      </c>
      <c r="BC75" s="11">
        <f t="shared" si="29"/>
        <v>22050.375</v>
      </c>
      <c r="BD75" s="11">
        <f t="shared" si="30"/>
        <v>0</v>
      </c>
      <c r="BE75" s="5" t="s">
        <v>83</v>
      </c>
    </row>
    <row r="76" spans="1:57" s="8" customFormat="1" ht="13.8" x14ac:dyDescent="0.25">
      <c r="A76" s="273"/>
      <c r="B76" s="23"/>
      <c r="C76" s="25">
        <f t="shared" si="37"/>
        <v>0</v>
      </c>
      <c r="D76" s="352"/>
      <c r="E76" s="352"/>
      <c r="F76" s="25"/>
      <c r="G76" s="25"/>
      <c r="H76" s="25"/>
      <c r="I76" s="25"/>
      <c r="J76" s="25"/>
      <c r="K76" s="25"/>
      <c r="L76" s="25"/>
      <c r="M76" s="352"/>
      <c r="N76" s="352"/>
      <c r="O76" s="25">
        <f t="shared" si="38"/>
        <v>0</v>
      </c>
      <c r="P76" s="352"/>
      <c r="Q76" s="352"/>
      <c r="R76" s="25"/>
      <c r="S76" s="25"/>
      <c r="T76" s="25"/>
      <c r="U76" s="25"/>
      <c r="V76" s="25"/>
      <c r="W76" s="25"/>
      <c r="X76" s="25"/>
      <c r="Y76" s="352"/>
      <c r="Z76" s="352"/>
      <c r="AA76" s="26"/>
      <c r="AB76" s="12"/>
      <c r="AC76" s="13">
        <f t="shared" si="32"/>
        <v>0</v>
      </c>
      <c r="AD76" s="13"/>
      <c r="AE76" s="27"/>
      <c r="AF76" s="28"/>
      <c r="AG76" s="27"/>
      <c r="AH76" s="29"/>
      <c r="AI76" s="29"/>
      <c r="AJ76" s="29"/>
      <c r="AK76" s="29"/>
      <c r="AL76" s="29"/>
      <c r="AM76" s="11"/>
      <c r="AN76" s="11"/>
      <c r="AO76" s="11"/>
      <c r="AP76" s="11">
        <f t="shared" si="25"/>
        <v>0</v>
      </c>
      <c r="AQ76" s="11">
        <f t="shared" si="26"/>
        <v>14700.25</v>
      </c>
      <c r="AR76" s="11">
        <f t="shared" si="33"/>
        <v>14700.25</v>
      </c>
      <c r="AS76" s="11"/>
      <c r="AT76" s="11"/>
      <c r="AU76" s="11"/>
      <c r="AV76" s="11"/>
      <c r="AW76" s="11"/>
      <c r="AX76" s="11"/>
      <c r="AY76" s="11">
        <f t="shared" si="31"/>
        <v>14700.25</v>
      </c>
      <c r="AZ76" s="11"/>
      <c r="BA76" s="11">
        <f t="shared" si="27"/>
        <v>14700.25</v>
      </c>
      <c r="BB76" s="11">
        <f t="shared" si="28"/>
        <v>0</v>
      </c>
      <c r="BC76" s="11">
        <f t="shared" si="29"/>
        <v>22050.375</v>
      </c>
      <c r="BD76" s="11">
        <f t="shared" si="30"/>
        <v>0</v>
      </c>
      <c r="BE76" s="5" t="s">
        <v>83</v>
      </c>
    </row>
    <row r="77" spans="1:57" s="8" customFormat="1" ht="13.8" x14ac:dyDescent="0.25">
      <c r="A77" s="273"/>
      <c r="B77" s="23"/>
      <c r="C77" s="25">
        <f t="shared" si="37"/>
        <v>0</v>
      </c>
      <c r="D77" s="352"/>
      <c r="E77" s="352"/>
      <c r="F77" s="25"/>
      <c r="G77" s="25"/>
      <c r="H77" s="25"/>
      <c r="I77" s="25"/>
      <c r="J77" s="25"/>
      <c r="K77" s="25"/>
      <c r="L77" s="25"/>
      <c r="M77" s="352"/>
      <c r="N77" s="352"/>
      <c r="O77" s="25">
        <f t="shared" si="38"/>
        <v>0</v>
      </c>
      <c r="P77" s="352"/>
      <c r="Q77" s="352"/>
      <c r="R77" s="25"/>
      <c r="S77" s="25"/>
      <c r="T77" s="25"/>
      <c r="U77" s="25"/>
      <c r="V77" s="25"/>
      <c r="W77" s="25"/>
      <c r="X77" s="25"/>
      <c r="Y77" s="352"/>
      <c r="Z77" s="352"/>
      <c r="AA77" s="26"/>
      <c r="AB77" s="12"/>
      <c r="AC77" s="13">
        <f t="shared" si="32"/>
        <v>0</v>
      </c>
      <c r="AD77" s="13"/>
      <c r="AE77" s="27"/>
      <c r="AF77" s="28"/>
      <c r="AG77" s="27"/>
      <c r="AH77" s="29"/>
      <c r="AI77" s="29"/>
      <c r="AJ77" s="29"/>
      <c r="AK77" s="29"/>
      <c r="AL77" s="29"/>
      <c r="AM77" s="11"/>
      <c r="AN77" s="11"/>
      <c r="AO77" s="11"/>
      <c r="AP77" s="11">
        <f t="shared" si="25"/>
        <v>0</v>
      </c>
      <c r="AQ77" s="11">
        <f t="shared" si="26"/>
        <v>14700.25</v>
      </c>
      <c r="AR77" s="11">
        <f t="shared" si="33"/>
        <v>14700.25</v>
      </c>
      <c r="AS77" s="11"/>
      <c r="AT77" s="11"/>
      <c r="AU77" s="11"/>
      <c r="AV77" s="11"/>
      <c r="AW77" s="11"/>
      <c r="AX77" s="11"/>
      <c r="AY77" s="11">
        <f t="shared" si="31"/>
        <v>14700.25</v>
      </c>
      <c r="AZ77" s="11"/>
      <c r="BA77" s="11">
        <f t="shared" si="27"/>
        <v>14700.25</v>
      </c>
      <c r="BB77" s="11">
        <f t="shared" si="28"/>
        <v>0</v>
      </c>
      <c r="BC77" s="11">
        <f t="shared" si="29"/>
        <v>22050.375</v>
      </c>
      <c r="BD77" s="11">
        <f t="shared" si="30"/>
        <v>0</v>
      </c>
      <c r="BE77" s="5" t="s">
        <v>83</v>
      </c>
    </row>
    <row r="78" spans="1:57" s="8" customFormat="1" ht="13.8" x14ac:dyDescent="0.25">
      <c r="A78" s="273"/>
      <c r="B78" s="23"/>
      <c r="C78" s="25">
        <f t="shared" si="37"/>
        <v>0</v>
      </c>
      <c r="D78" s="352"/>
      <c r="E78" s="352"/>
      <c r="F78" s="25"/>
      <c r="G78" s="25"/>
      <c r="H78" s="25"/>
      <c r="I78" s="25"/>
      <c r="J78" s="25"/>
      <c r="K78" s="25"/>
      <c r="L78" s="25"/>
      <c r="M78" s="352"/>
      <c r="N78" s="352"/>
      <c r="O78" s="25">
        <f t="shared" si="38"/>
        <v>0</v>
      </c>
      <c r="P78" s="352"/>
      <c r="Q78" s="352"/>
      <c r="R78" s="25"/>
      <c r="S78" s="25"/>
      <c r="T78" s="25"/>
      <c r="U78" s="25"/>
      <c r="V78" s="25"/>
      <c r="W78" s="25"/>
      <c r="X78" s="25"/>
      <c r="Y78" s="352"/>
      <c r="Z78" s="352"/>
      <c r="AA78" s="26"/>
      <c r="AB78" s="12"/>
      <c r="AC78" s="13">
        <f t="shared" si="32"/>
        <v>0</v>
      </c>
      <c r="AD78" s="13"/>
      <c r="AE78" s="27"/>
      <c r="AF78" s="28"/>
      <c r="AG78" s="27"/>
      <c r="AH78" s="29"/>
      <c r="AI78" s="29"/>
      <c r="AJ78" s="29"/>
      <c r="AK78" s="29"/>
      <c r="AL78" s="29"/>
      <c r="AM78" s="11"/>
      <c r="AN78" s="11"/>
      <c r="AO78" s="11"/>
      <c r="AP78" s="11">
        <f t="shared" si="25"/>
        <v>0</v>
      </c>
      <c r="AQ78" s="11">
        <f t="shared" si="26"/>
        <v>14700.25</v>
      </c>
      <c r="AR78" s="11">
        <f t="shared" si="33"/>
        <v>14700.25</v>
      </c>
      <c r="AS78" s="11"/>
      <c r="AT78" s="11"/>
      <c r="AU78" s="11"/>
      <c r="AV78" s="11"/>
      <c r="AW78" s="11"/>
      <c r="AX78" s="11"/>
      <c r="AY78" s="11">
        <f t="shared" si="31"/>
        <v>14700.25</v>
      </c>
      <c r="AZ78" s="11"/>
      <c r="BA78" s="11">
        <f t="shared" si="27"/>
        <v>14700.25</v>
      </c>
      <c r="BB78" s="11">
        <f t="shared" si="28"/>
        <v>0</v>
      </c>
      <c r="BC78" s="11">
        <f t="shared" si="29"/>
        <v>22050.375</v>
      </c>
      <c r="BD78" s="11">
        <f t="shared" si="30"/>
        <v>0</v>
      </c>
      <c r="BE78" s="5" t="s">
        <v>83</v>
      </c>
    </row>
    <row r="79" spans="1:57" s="8" customFormat="1" ht="13.8" x14ac:dyDescent="0.25">
      <c r="A79" s="273"/>
      <c r="B79" s="23"/>
      <c r="C79" s="25">
        <f t="shared" si="37"/>
        <v>0</v>
      </c>
      <c r="D79" s="352"/>
      <c r="E79" s="352"/>
      <c r="F79" s="25"/>
      <c r="G79" s="25"/>
      <c r="H79" s="25"/>
      <c r="I79" s="25"/>
      <c r="J79" s="25"/>
      <c r="K79" s="25"/>
      <c r="L79" s="25"/>
      <c r="M79" s="352"/>
      <c r="N79" s="352"/>
      <c r="O79" s="25">
        <f t="shared" si="38"/>
        <v>0</v>
      </c>
      <c r="P79" s="352"/>
      <c r="Q79" s="352"/>
      <c r="R79" s="25"/>
      <c r="S79" s="25"/>
      <c r="T79" s="25"/>
      <c r="U79" s="25"/>
      <c r="V79" s="25"/>
      <c r="W79" s="25"/>
      <c r="X79" s="25"/>
      <c r="Y79" s="352"/>
      <c r="Z79" s="352"/>
      <c r="AA79" s="26"/>
      <c r="AB79" s="12"/>
      <c r="AC79" s="13">
        <f t="shared" si="32"/>
        <v>0</v>
      </c>
      <c r="AD79" s="13"/>
      <c r="AE79" s="27"/>
      <c r="AF79" s="28"/>
      <c r="AG79" s="27"/>
      <c r="AH79" s="29"/>
      <c r="AI79" s="29"/>
      <c r="AJ79" s="29"/>
      <c r="AK79" s="29"/>
      <c r="AL79" s="29"/>
      <c r="AM79" s="11"/>
      <c r="AN79" s="11"/>
      <c r="AO79" s="11"/>
      <c r="AP79" s="11">
        <f t="shared" si="25"/>
        <v>0</v>
      </c>
      <c r="AQ79" s="11">
        <f t="shared" si="26"/>
        <v>14700.25</v>
      </c>
      <c r="AR79" s="11">
        <f t="shared" si="33"/>
        <v>14700.25</v>
      </c>
      <c r="AS79" s="11"/>
      <c r="AT79" s="11"/>
      <c r="AU79" s="11"/>
      <c r="AV79" s="11"/>
      <c r="AW79" s="11"/>
      <c r="AX79" s="11"/>
      <c r="AY79" s="11">
        <f t="shared" si="31"/>
        <v>14700.25</v>
      </c>
      <c r="AZ79" s="11"/>
      <c r="BA79" s="11">
        <f t="shared" si="27"/>
        <v>14700.25</v>
      </c>
      <c r="BB79" s="11">
        <f t="shared" si="28"/>
        <v>0</v>
      </c>
      <c r="BC79" s="11">
        <f t="shared" si="29"/>
        <v>22050.375</v>
      </c>
      <c r="BD79" s="11">
        <f t="shared" si="30"/>
        <v>0</v>
      </c>
      <c r="BE79" s="5" t="s">
        <v>83</v>
      </c>
    </row>
    <row r="80" spans="1:57" s="8" customFormat="1" ht="13.8" x14ac:dyDescent="0.25">
      <c r="A80" s="273"/>
      <c r="B80" s="23"/>
      <c r="C80" s="25">
        <f t="shared" si="37"/>
        <v>0</v>
      </c>
      <c r="D80" s="352"/>
      <c r="E80" s="352"/>
      <c r="F80" s="25"/>
      <c r="G80" s="25"/>
      <c r="H80" s="25"/>
      <c r="I80" s="25"/>
      <c r="J80" s="25"/>
      <c r="K80" s="25"/>
      <c r="L80" s="25"/>
      <c r="M80" s="352"/>
      <c r="N80" s="352"/>
      <c r="O80" s="25">
        <f t="shared" si="38"/>
        <v>0</v>
      </c>
      <c r="P80" s="352"/>
      <c r="Q80" s="352"/>
      <c r="R80" s="25"/>
      <c r="S80" s="25"/>
      <c r="T80" s="25"/>
      <c r="U80" s="25"/>
      <c r="V80" s="25"/>
      <c r="W80" s="25"/>
      <c r="X80" s="25"/>
      <c r="Y80" s="352"/>
      <c r="Z80" s="352"/>
      <c r="AA80" s="26"/>
      <c r="AB80" s="12"/>
      <c r="AC80" s="13">
        <f t="shared" si="32"/>
        <v>0</v>
      </c>
      <c r="AD80" s="13"/>
      <c r="AE80" s="27"/>
      <c r="AF80" s="28"/>
      <c r="AG80" s="27"/>
      <c r="AH80" s="29"/>
      <c r="AI80" s="29"/>
      <c r="AJ80" s="29"/>
      <c r="AK80" s="29"/>
      <c r="AL80" s="29"/>
      <c r="AM80" s="11"/>
      <c r="AN80" s="11"/>
      <c r="AO80" s="11"/>
      <c r="AP80" s="11">
        <f t="shared" si="25"/>
        <v>0</v>
      </c>
      <c r="AQ80" s="11">
        <f t="shared" si="26"/>
        <v>14700.25</v>
      </c>
      <c r="AR80" s="11">
        <f t="shared" si="33"/>
        <v>14700.25</v>
      </c>
      <c r="AS80" s="11"/>
      <c r="AT80" s="11"/>
      <c r="AU80" s="11"/>
      <c r="AV80" s="11"/>
      <c r="AW80" s="11"/>
      <c r="AX80" s="11"/>
      <c r="AY80" s="11">
        <f t="shared" si="31"/>
        <v>14700.25</v>
      </c>
      <c r="AZ80" s="11"/>
      <c r="BA80" s="11">
        <f t="shared" si="27"/>
        <v>14700.25</v>
      </c>
      <c r="BB80" s="11">
        <f t="shared" si="28"/>
        <v>0</v>
      </c>
      <c r="BC80" s="11">
        <f t="shared" si="29"/>
        <v>22050.375</v>
      </c>
      <c r="BD80" s="11">
        <f t="shared" si="30"/>
        <v>0</v>
      </c>
      <c r="BE80" s="5" t="s">
        <v>83</v>
      </c>
    </row>
    <row r="81" spans="1:61" s="8" customFormat="1" ht="13.8" x14ac:dyDescent="0.25">
      <c r="A81" s="273"/>
      <c r="B81" s="23"/>
      <c r="C81" s="25">
        <f t="shared" si="37"/>
        <v>0</v>
      </c>
      <c r="D81" s="352"/>
      <c r="E81" s="352"/>
      <c r="F81" s="25"/>
      <c r="G81" s="25"/>
      <c r="H81" s="25"/>
      <c r="I81" s="25"/>
      <c r="J81" s="25"/>
      <c r="K81" s="25"/>
      <c r="L81" s="25"/>
      <c r="M81" s="352"/>
      <c r="N81" s="352"/>
      <c r="O81" s="25">
        <f t="shared" si="38"/>
        <v>0</v>
      </c>
      <c r="P81" s="352"/>
      <c r="Q81" s="352"/>
      <c r="R81" s="25"/>
      <c r="S81" s="25"/>
      <c r="T81" s="25"/>
      <c r="U81" s="25"/>
      <c r="V81" s="25"/>
      <c r="W81" s="25"/>
      <c r="X81" s="25"/>
      <c r="Y81" s="352"/>
      <c r="Z81" s="352"/>
      <c r="AA81" s="26"/>
      <c r="AB81" s="12"/>
      <c r="AC81" s="13">
        <f t="shared" si="32"/>
        <v>0</v>
      </c>
      <c r="AD81" s="13"/>
      <c r="AE81" s="27"/>
      <c r="AF81" s="28"/>
      <c r="AG81" s="27"/>
      <c r="AH81" s="29"/>
      <c r="AI81" s="29"/>
      <c r="AJ81" s="29"/>
      <c r="AK81" s="29"/>
      <c r="AL81" s="29"/>
      <c r="AM81" s="11"/>
      <c r="AN81" s="11"/>
      <c r="AO81" s="11"/>
      <c r="AP81" s="11">
        <f t="shared" si="25"/>
        <v>0</v>
      </c>
      <c r="AQ81" s="11">
        <f t="shared" si="26"/>
        <v>14700.25</v>
      </c>
      <c r="AR81" s="11">
        <f t="shared" si="33"/>
        <v>14700.25</v>
      </c>
      <c r="AS81" s="11"/>
      <c r="AT81" s="11"/>
      <c r="AU81" s="11"/>
      <c r="AV81" s="11"/>
      <c r="AW81" s="11"/>
      <c r="AX81" s="11"/>
      <c r="AY81" s="11">
        <f t="shared" si="31"/>
        <v>14700.25</v>
      </c>
      <c r="AZ81" s="11"/>
      <c r="BA81" s="11">
        <f t="shared" si="27"/>
        <v>14700.25</v>
      </c>
      <c r="BB81" s="11">
        <f t="shared" si="28"/>
        <v>0</v>
      </c>
      <c r="BC81" s="11">
        <f t="shared" si="29"/>
        <v>22050.375</v>
      </c>
      <c r="BD81" s="11">
        <f t="shared" si="30"/>
        <v>0</v>
      </c>
      <c r="BE81" s="5" t="s">
        <v>83</v>
      </c>
    </row>
    <row r="82" spans="1:61" s="8" customFormat="1" ht="13.8" x14ac:dyDescent="0.25">
      <c r="A82" s="273"/>
      <c r="B82" s="23"/>
      <c r="C82" s="25">
        <f t="shared" si="37"/>
        <v>0</v>
      </c>
      <c r="D82" s="352"/>
      <c r="E82" s="352"/>
      <c r="F82" s="25"/>
      <c r="G82" s="25"/>
      <c r="H82" s="25"/>
      <c r="I82" s="25"/>
      <c r="J82" s="25"/>
      <c r="K82" s="25"/>
      <c r="L82" s="25"/>
      <c r="M82" s="352"/>
      <c r="N82" s="352"/>
      <c r="O82" s="25">
        <f t="shared" si="38"/>
        <v>0</v>
      </c>
      <c r="P82" s="352"/>
      <c r="Q82" s="352"/>
      <c r="R82" s="25"/>
      <c r="S82" s="25"/>
      <c r="T82" s="25"/>
      <c r="U82" s="25"/>
      <c r="V82" s="25"/>
      <c r="W82" s="25"/>
      <c r="X82" s="25"/>
      <c r="Y82" s="352"/>
      <c r="Z82" s="352"/>
      <c r="AA82" s="26"/>
      <c r="AB82" s="12"/>
      <c r="AC82" s="13">
        <f t="shared" si="32"/>
        <v>0</v>
      </c>
      <c r="AD82" s="13"/>
      <c r="AE82" s="27"/>
      <c r="AF82" s="28"/>
      <c r="AG82" s="27"/>
      <c r="AH82" s="29"/>
      <c r="AI82" s="29"/>
      <c r="AJ82" s="29"/>
      <c r="AK82" s="29"/>
      <c r="AL82" s="29"/>
      <c r="AM82" s="11"/>
      <c r="AN82" s="11"/>
      <c r="AO82" s="11"/>
      <c r="AP82" s="11">
        <f t="shared" si="25"/>
        <v>0</v>
      </c>
      <c r="AQ82" s="11">
        <f t="shared" si="26"/>
        <v>14700.25</v>
      </c>
      <c r="AR82" s="11">
        <f t="shared" si="33"/>
        <v>14700.25</v>
      </c>
      <c r="AS82" s="11"/>
      <c r="AT82" s="11"/>
      <c r="AU82" s="11"/>
      <c r="AV82" s="11"/>
      <c r="AW82" s="11"/>
      <c r="AX82" s="11"/>
      <c r="AY82" s="11">
        <f t="shared" si="31"/>
        <v>14700.25</v>
      </c>
      <c r="AZ82" s="11"/>
      <c r="BA82" s="11">
        <f t="shared" si="27"/>
        <v>14700.25</v>
      </c>
      <c r="BB82" s="11">
        <f t="shared" si="28"/>
        <v>0</v>
      </c>
      <c r="BC82" s="11">
        <f t="shared" si="29"/>
        <v>22050.375</v>
      </c>
      <c r="BD82" s="11">
        <f t="shared" si="30"/>
        <v>0</v>
      </c>
      <c r="BE82" s="5" t="s">
        <v>83</v>
      </c>
    </row>
    <row r="83" spans="1:61" s="8" customFormat="1" ht="13.8" x14ac:dyDescent="0.25">
      <c r="A83" s="273"/>
      <c r="B83" s="23"/>
      <c r="C83" s="25">
        <f t="shared" si="37"/>
        <v>0</v>
      </c>
      <c r="D83" s="352"/>
      <c r="E83" s="352"/>
      <c r="F83" s="25"/>
      <c r="G83" s="25"/>
      <c r="H83" s="25"/>
      <c r="I83" s="25"/>
      <c r="J83" s="25"/>
      <c r="K83" s="25"/>
      <c r="L83" s="25"/>
      <c r="M83" s="352"/>
      <c r="N83" s="352"/>
      <c r="O83" s="25">
        <f t="shared" si="38"/>
        <v>0</v>
      </c>
      <c r="P83" s="352"/>
      <c r="Q83" s="352"/>
      <c r="R83" s="25"/>
      <c r="S83" s="25"/>
      <c r="T83" s="25"/>
      <c r="U83" s="25"/>
      <c r="V83" s="25"/>
      <c r="W83" s="25"/>
      <c r="X83" s="25"/>
      <c r="Y83" s="352"/>
      <c r="Z83" s="352"/>
      <c r="AA83" s="26"/>
      <c r="AB83" s="12"/>
      <c r="AC83" s="13">
        <f t="shared" si="32"/>
        <v>0</v>
      </c>
      <c r="AD83" s="13"/>
      <c r="AE83" s="27"/>
      <c r="AF83" s="28"/>
      <c r="AG83" s="27"/>
      <c r="AH83" s="29"/>
      <c r="AI83" s="29"/>
      <c r="AJ83" s="29"/>
      <c r="AK83" s="29"/>
      <c r="AL83" s="29"/>
      <c r="AM83" s="11"/>
      <c r="AN83" s="11"/>
      <c r="AO83" s="11"/>
      <c r="AP83" s="11">
        <f t="shared" si="25"/>
        <v>0</v>
      </c>
      <c r="AQ83" s="11">
        <f t="shared" si="26"/>
        <v>14700.25</v>
      </c>
      <c r="AR83" s="11">
        <f t="shared" si="33"/>
        <v>14700.25</v>
      </c>
      <c r="AS83" s="11"/>
      <c r="AT83" s="11"/>
      <c r="AU83" s="11"/>
      <c r="AV83" s="11"/>
      <c r="AW83" s="11"/>
      <c r="AX83" s="11"/>
      <c r="AY83" s="11">
        <f t="shared" si="31"/>
        <v>14700.25</v>
      </c>
      <c r="AZ83" s="11"/>
      <c r="BA83" s="11">
        <f t="shared" si="27"/>
        <v>14700.25</v>
      </c>
      <c r="BB83" s="11">
        <f t="shared" si="28"/>
        <v>0</v>
      </c>
      <c r="BC83" s="11">
        <f t="shared" si="29"/>
        <v>22050.375</v>
      </c>
      <c r="BD83" s="11">
        <f t="shared" si="30"/>
        <v>0</v>
      </c>
      <c r="BE83" s="5" t="s">
        <v>83</v>
      </c>
    </row>
    <row r="84" spans="1:61" s="8" customFormat="1" ht="13.8" x14ac:dyDescent="0.25">
      <c r="A84" s="273"/>
      <c r="B84" s="23"/>
      <c r="C84" s="25">
        <f t="shared" si="37"/>
        <v>0</v>
      </c>
      <c r="D84" s="352"/>
      <c r="E84" s="352"/>
      <c r="F84" s="25"/>
      <c r="G84" s="25"/>
      <c r="H84" s="25"/>
      <c r="I84" s="25"/>
      <c r="J84" s="25"/>
      <c r="K84" s="25"/>
      <c r="L84" s="25"/>
      <c r="M84" s="352"/>
      <c r="N84" s="352"/>
      <c r="O84" s="25">
        <f t="shared" si="38"/>
        <v>0</v>
      </c>
      <c r="P84" s="352"/>
      <c r="Q84" s="352"/>
      <c r="R84" s="25"/>
      <c r="S84" s="25"/>
      <c r="T84" s="25"/>
      <c r="U84" s="25"/>
      <c r="V84" s="25"/>
      <c r="W84" s="25"/>
      <c r="X84" s="25"/>
      <c r="Y84" s="352"/>
      <c r="Z84" s="352"/>
      <c r="AA84" s="26"/>
      <c r="AB84" s="12"/>
      <c r="AC84" s="13">
        <f t="shared" si="32"/>
        <v>0</v>
      </c>
      <c r="AD84" s="13"/>
      <c r="AE84" s="27"/>
      <c r="AF84" s="28"/>
      <c r="AG84" s="27"/>
      <c r="AH84" s="29"/>
      <c r="AI84" s="29"/>
      <c r="AJ84" s="29"/>
      <c r="AK84" s="29"/>
      <c r="AL84" s="29"/>
      <c r="AM84" s="11"/>
      <c r="AN84" s="11"/>
      <c r="AO84" s="11"/>
      <c r="AP84" s="11">
        <f t="shared" si="25"/>
        <v>0</v>
      </c>
      <c r="AQ84" s="11">
        <f t="shared" si="26"/>
        <v>14700.25</v>
      </c>
      <c r="AR84" s="11">
        <f t="shared" si="33"/>
        <v>14700.25</v>
      </c>
      <c r="AS84" s="11"/>
      <c r="AT84" s="11"/>
      <c r="AU84" s="11"/>
      <c r="AV84" s="11"/>
      <c r="AW84" s="11"/>
      <c r="AX84" s="11"/>
      <c r="AY84" s="11">
        <f t="shared" si="31"/>
        <v>14700.25</v>
      </c>
      <c r="AZ84" s="11"/>
      <c r="BA84" s="11">
        <f t="shared" si="27"/>
        <v>14700.25</v>
      </c>
      <c r="BB84" s="11">
        <f t="shared" si="28"/>
        <v>0</v>
      </c>
      <c r="BC84" s="11">
        <f t="shared" si="29"/>
        <v>22050.375</v>
      </c>
      <c r="BD84" s="11">
        <f t="shared" si="30"/>
        <v>0</v>
      </c>
      <c r="BE84" s="5" t="s">
        <v>83</v>
      </c>
    </row>
    <row r="85" spans="1:61" s="8" customFormat="1" ht="13.8" x14ac:dyDescent="0.25">
      <c r="A85" s="273"/>
      <c r="B85" s="23"/>
      <c r="C85" s="25">
        <f t="shared" si="37"/>
        <v>0</v>
      </c>
      <c r="D85" s="352"/>
      <c r="E85" s="352"/>
      <c r="F85" s="25"/>
      <c r="G85" s="25"/>
      <c r="H85" s="25"/>
      <c r="I85" s="25"/>
      <c r="J85" s="25"/>
      <c r="K85" s="25"/>
      <c r="L85" s="25"/>
      <c r="M85" s="352"/>
      <c r="N85" s="352"/>
      <c r="O85" s="25">
        <f t="shared" si="38"/>
        <v>0</v>
      </c>
      <c r="P85" s="352"/>
      <c r="Q85" s="352"/>
      <c r="R85" s="25"/>
      <c r="S85" s="25"/>
      <c r="T85" s="25"/>
      <c r="U85" s="25"/>
      <c r="V85" s="25"/>
      <c r="W85" s="25"/>
      <c r="X85" s="25"/>
      <c r="Y85" s="352"/>
      <c r="Z85" s="352"/>
      <c r="AA85" s="26"/>
      <c r="AB85" s="12"/>
      <c r="AC85" s="13">
        <f t="shared" si="32"/>
        <v>0</v>
      </c>
      <c r="AD85" s="13"/>
      <c r="AE85" s="27"/>
      <c r="AF85" s="28"/>
      <c r="AG85" s="27"/>
      <c r="AH85" s="29"/>
      <c r="AI85" s="29"/>
      <c r="AJ85" s="29"/>
      <c r="AK85" s="29"/>
      <c r="AL85" s="29"/>
      <c r="AM85" s="11"/>
      <c r="AN85" s="11"/>
      <c r="AO85" s="11"/>
      <c r="AP85" s="11">
        <f t="shared" si="25"/>
        <v>0</v>
      </c>
      <c r="AQ85" s="11">
        <f t="shared" si="26"/>
        <v>14700.25</v>
      </c>
      <c r="AR85" s="11">
        <f t="shared" si="33"/>
        <v>14700.25</v>
      </c>
      <c r="AS85" s="11"/>
      <c r="AT85" s="11"/>
      <c r="AU85" s="11"/>
      <c r="AV85" s="11"/>
      <c r="AW85" s="11"/>
      <c r="AX85" s="11"/>
      <c r="AY85" s="11">
        <f t="shared" si="31"/>
        <v>14700.25</v>
      </c>
      <c r="AZ85" s="11"/>
      <c r="BA85" s="11">
        <f t="shared" si="27"/>
        <v>14700.25</v>
      </c>
      <c r="BB85" s="11">
        <f t="shared" si="28"/>
        <v>0</v>
      </c>
      <c r="BC85" s="11">
        <f t="shared" si="29"/>
        <v>22050.375</v>
      </c>
      <c r="BD85" s="11">
        <f t="shared" si="30"/>
        <v>0</v>
      </c>
      <c r="BE85" s="5" t="s">
        <v>83</v>
      </c>
    </row>
    <row r="86" spans="1:61" s="8" customFormat="1" ht="13.8" x14ac:dyDescent="0.25">
      <c r="A86" s="273"/>
      <c r="B86" s="23"/>
      <c r="C86" s="25">
        <f t="shared" si="37"/>
        <v>0</v>
      </c>
      <c r="D86" s="352"/>
      <c r="E86" s="352"/>
      <c r="F86" s="25"/>
      <c r="G86" s="25"/>
      <c r="H86" s="25"/>
      <c r="I86" s="25"/>
      <c r="J86" s="25"/>
      <c r="K86" s="25"/>
      <c r="L86" s="25"/>
      <c r="M86" s="352"/>
      <c r="N86" s="352"/>
      <c r="O86" s="25">
        <f t="shared" si="38"/>
        <v>0</v>
      </c>
      <c r="P86" s="352"/>
      <c r="Q86" s="352"/>
      <c r="R86" s="25"/>
      <c r="S86" s="25"/>
      <c r="T86" s="25"/>
      <c r="U86" s="25"/>
      <c r="V86" s="25"/>
      <c r="W86" s="25"/>
      <c r="X86" s="25"/>
      <c r="Y86" s="352"/>
      <c r="Z86" s="352"/>
      <c r="AA86" s="26"/>
      <c r="AB86" s="12"/>
      <c r="AC86" s="13">
        <f t="shared" si="32"/>
        <v>0</v>
      </c>
      <c r="AD86" s="13"/>
      <c r="AE86" s="27"/>
      <c r="AF86" s="28"/>
      <c r="AG86" s="27"/>
      <c r="AH86" s="29"/>
      <c r="AI86" s="29"/>
      <c r="AJ86" s="29"/>
      <c r="AK86" s="29"/>
      <c r="AL86" s="29"/>
      <c r="AM86" s="11"/>
      <c r="AN86" s="11"/>
      <c r="AO86" s="11"/>
      <c r="AP86" s="11">
        <f t="shared" si="25"/>
        <v>0</v>
      </c>
      <c r="AQ86" s="11">
        <f t="shared" si="26"/>
        <v>14700.25</v>
      </c>
      <c r="AR86" s="11">
        <f t="shared" si="33"/>
        <v>14700.25</v>
      </c>
      <c r="AS86" s="11"/>
      <c r="AT86" s="11"/>
      <c r="AU86" s="11"/>
      <c r="AV86" s="11"/>
      <c r="AW86" s="11"/>
      <c r="AX86" s="11"/>
      <c r="AY86" s="11">
        <f t="shared" si="31"/>
        <v>14700.25</v>
      </c>
      <c r="AZ86" s="11"/>
      <c r="BA86" s="11">
        <f t="shared" si="27"/>
        <v>14700.25</v>
      </c>
      <c r="BB86" s="11">
        <f t="shared" si="28"/>
        <v>0</v>
      </c>
      <c r="BC86" s="11">
        <f t="shared" si="29"/>
        <v>22050.375</v>
      </c>
      <c r="BD86" s="11">
        <f t="shared" si="30"/>
        <v>0</v>
      </c>
      <c r="BE86" s="5" t="s">
        <v>83</v>
      </c>
    </row>
    <row r="87" spans="1:61" s="8" customFormat="1" ht="13.8" x14ac:dyDescent="0.25">
      <c r="A87" s="273"/>
      <c r="B87" s="23"/>
      <c r="C87" s="25">
        <f t="shared" si="37"/>
        <v>0</v>
      </c>
      <c r="D87" s="352"/>
      <c r="E87" s="352"/>
      <c r="F87" s="25"/>
      <c r="G87" s="25"/>
      <c r="H87" s="25"/>
      <c r="I87" s="25"/>
      <c r="J87" s="25"/>
      <c r="K87" s="25"/>
      <c r="L87" s="25"/>
      <c r="M87" s="352"/>
      <c r="N87" s="352"/>
      <c r="O87" s="25">
        <f t="shared" si="38"/>
        <v>0</v>
      </c>
      <c r="P87" s="352"/>
      <c r="Q87" s="352"/>
      <c r="R87" s="25"/>
      <c r="S87" s="25"/>
      <c r="T87" s="25"/>
      <c r="U87" s="25"/>
      <c r="V87" s="25"/>
      <c r="W87" s="25"/>
      <c r="X87" s="25"/>
      <c r="Y87" s="352"/>
      <c r="Z87" s="352"/>
      <c r="AA87" s="26"/>
      <c r="AB87" s="12"/>
      <c r="AC87" s="13">
        <f t="shared" si="32"/>
        <v>0</v>
      </c>
      <c r="AD87" s="13"/>
      <c r="AE87" s="27"/>
      <c r="AF87" s="28"/>
      <c r="AG87" s="27"/>
      <c r="AH87" s="29"/>
      <c r="AI87" s="29"/>
      <c r="AJ87" s="29"/>
      <c r="AK87" s="29"/>
      <c r="AL87" s="29"/>
      <c r="AM87" s="11"/>
      <c r="AN87" s="11"/>
      <c r="AO87" s="11"/>
      <c r="AP87" s="11">
        <f t="shared" si="25"/>
        <v>0</v>
      </c>
      <c r="AQ87" s="11">
        <f t="shared" si="26"/>
        <v>14700.25</v>
      </c>
      <c r="AR87" s="11">
        <f t="shared" si="33"/>
        <v>14700.25</v>
      </c>
      <c r="AS87" s="11"/>
      <c r="AT87" s="11"/>
      <c r="AU87" s="11"/>
      <c r="AV87" s="11"/>
      <c r="AW87" s="11"/>
      <c r="AX87" s="11"/>
      <c r="AY87" s="11">
        <f t="shared" si="31"/>
        <v>14700.25</v>
      </c>
      <c r="AZ87" s="11"/>
      <c r="BA87" s="11">
        <f t="shared" si="27"/>
        <v>14700.25</v>
      </c>
      <c r="BB87" s="11">
        <f t="shared" si="28"/>
        <v>0</v>
      </c>
      <c r="BC87" s="11">
        <f t="shared" si="29"/>
        <v>22050.375</v>
      </c>
      <c r="BD87" s="11">
        <f t="shared" si="30"/>
        <v>0</v>
      </c>
      <c r="BE87" s="5" t="s">
        <v>83</v>
      </c>
    </row>
    <row r="88" spans="1:61" s="8" customFormat="1" ht="13.8" x14ac:dyDescent="0.25">
      <c r="A88" s="273"/>
      <c r="B88" s="23"/>
      <c r="C88" s="25">
        <f t="shared" si="37"/>
        <v>0</v>
      </c>
      <c r="D88" s="352"/>
      <c r="E88" s="352"/>
      <c r="F88" s="25"/>
      <c r="G88" s="25"/>
      <c r="H88" s="25"/>
      <c r="I88" s="25"/>
      <c r="J88" s="25"/>
      <c r="K88" s="25"/>
      <c r="L88" s="25"/>
      <c r="M88" s="352"/>
      <c r="N88" s="352"/>
      <c r="O88" s="25">
        <f t="shared" si="38"/>
        <v>0</v>
      </c>
      <c r="P88" s="352"/>
      <c r="Q88" s="352"/>
      <c r="R88" s="25"/>
      <c r="S88" s="25"/>
      <c r="T88" s="25"/>
      <c r="U88" s="25"/>
      <c r="V88" s="25"/>
      <c r="W88" s="25"/>
      <c r="X88" s="25"/>
      <c r="Y88" s="352"/>
      <c r="Z88" s="352"/>
      <c r="AA88" s="26"/>
      <c r="AB88" s="12"/>
      <c r="AC88" s="13">
        <f t="shared" si="32"/>
        <v>0</v>
      </c>
      <c r="AD88" s="13"/>
      <c r="AE88" s="27"/>
      <c r="AF88" s="28"/>
      <c r="AG88" s="27"/>
      <c r="AH88" s="29"/>
      <c r="AI88" s="29"/>
      <c r="AJ88" s="29"/>
      <c r="AK88" s="29"/>
      <c r="AL88" s="29"/>
      <c r="AM88" s="11"/>
      <c r="AN88" s="11"/>
      <c r="AO88" s="11"/>
      <c r="AP88" s="11">
        <f t="shared" si="25"/>
        <v>0</v>
      </c>
      <c r="AQ88" s="11">
        <f t="shared" si="26"/>
        <v>14700.25</v>
      </c>
      <c r="AR88" s="11">
        <f t="shared" si="33"/>
        <v>14700.25</v>
      </c>
      <c r="AS88" s="11"/>
      <c r="AT88" s="11"/>
      <c r="AU88" s="11"/>
      <c r="AV88" s="11"/>
      <c r="AW88" s="11"/>
      <c r="AX88" s="11"/>
      <c r="AY88" s="11">
        <f t="shared" si="31"/>
        <v>14700.25</v>
      </c>
      <c r="AZ88" s="11"/>
      <c r="BA88" s="11">
        <f t="shared" si="27"/>
        <v>14700.25</v>
      </c>
      <c r="BB88" s="11">
        <f t="shared" si="28"/>
        <v>0</v>
      </c>
      <c r="BC88" s="11">
        <f t="shared" si="29"/>
        <v>22050.375</v>
      </c>
      <c r="BD88" s="11">
        <f t="shared" si="30"/>
        <v>0</v>
      </c>
      <c r="BE88" s="5" t="s">
        <v>83</v>
      </c>
    </row>
    <row r="89" spans="1:61" s="8" customFormat="1" ht="13.8" x14ac:dyDescent="0.25">
      <c r="A89" s="273"/>
      <c r="B89" s="23"/>
      <c r="C89" s="25">
        <f t="shared" si="37"/>
        <v>0</v>
      </c>
      <c r="D89" s="352"/>
      <c r="E89" s="352"/>
      <c r="F89" s="25"/>
      <c r="G89" s="25"/>
      <c r="H89" s="25"/>
      <c r="I89" s="25"/>
      <c r="J89" s="25"/>
      <c r="K89" s="25"/>
      <c r="L89" s="25"/>
      <c r="M89" s="352"/>
      <c r="N89" s="352"/>
      <c r="O89" s="25">
        <f t="shared" si="38"/>
        <v>0</v>
      </c>
      <c r="P89" s="352"/>
      <c r="Q89" s="352"/>
      <c r="R89" s="25"/>
      <c r="S89" s="25"/>
      <c r="T89" s="25"/>
      <c r="U89" s="25"/>
      <c r="V89" s="25"/>
      <c r="W89" s="25"/>
      <c r="X89" s="25"/>
      <c r="Y89" s="352"/>
      <c r="Z89" s="352"/>
      <c r="AA89" s="26"/>
      <c r="AB89" s="12"/>
      <c r="AC89" s="13">
        <f t="shared" si="32"/>
        <v>0</v>
      </c>
      <c r="AD89" s="13"/>
      <c r="AE89" s="27"/>
      <c r="AF89" s="28"/>
      <c r="AG89" s="27"/>
      <c r="AH89" s="29"/>
      <c r="AI89" s="29"/>
      <c r="AJ89" s="29"/>
      <c r="AK89" s="29"/>
      <c r="AL89" s="29"/>
      <c r="AM89" s="11"/>
      <c r="AN89" s="11"/>
      <c r="AO89" s="11"/>
      <c r="AP89" s="11">
        <f t="shared" si="25"/>
        <v>0</v>
      </c>
      <c r="AQ89" s="11">
        <f t="shared" si="26"/>
        <v>14700.25</v>
      </c>
      <c r="AR89" s="11">
        <f t="shared" si="33"/>
        <v>14700.25</v>
      </c>
      <c r="AS89" s="11"/>
      <c r="AT89" s="11"/>
      <c r="AU89" s="11"/>
      <c r="AV89" s="11"/>
      <c r="AW89" s="11"/>
      <c r="AX89" s="11"/>
      <c r="AY89" s="11">
        <f t="shared" si="31"/>
        <v>14700.25</v>
      </c>
      <c r="AZ89" s="11"/>
      <c r="BA89" s="11">
        <f t="shared" si="27"/>
        <v>14700.25</v>
      </c>
      <c r="BB89" s="11">
        <f t="shared" si="28"/>
        <v>0</v>
      </c>
      <c r="BC89" s="11">
        <f t="shared" si="29"/>
        <v>22050.375</v>
      </c>
      <c r="BD89" s="11">
        <f t="shared" si="30"/>
        <v>0</v>
      </c>
      <c r="BE89" s="5" t="s">
        <v>83</v>
      </c>
    </row>
    <row r="90" spans="1:61" s="8" customFormat="1" ht="13.8" x14ac:dyDescent="0.25">
      <c r="A90" s="273"/>
      <c r="B90" s="23"/>
      <c r="C90" s="25">
        <f t="shared" si="37"/>
        <v>0</v>
      </c>
      <c r="D90" s="352"/>
      <c r="E90" s="352"/>
      <c r="F90" s="25"/>
      <c r="G90" s="25"/>
      <c r="H90" s="25"/>
      <c r="I90" s="25"/>
      <c r="J90" s="25"/>
      <c r="K90" s="25"/>
      <c r="L90" s="25"/>
      <c r="M90" s="352"/>
      <c r="N90" s="352"/>
      <c r="O90" s="25">
        <f t="shared" si="38"/>
        <v>0</v>
      </c>
      <c r="P90" s="352"/>
      <c r="Q90" s="352"/>
      <c r="R90" s="25"/>
      <c r="S90" s="25"/>
      <c r="T90" s="25"/>
      <c r="U90" s="25"/>
      <c r="V90" s="25"/>
      <c r="W90" s="25"/>
      <c r="X90" s="25"/>
      <c r="Y90" s="352"/>
      <c r="Z90" s="352"/>
      <c r="AA90" s="26"/>
      <c r="AB90" s="12"/>
      <c r="AC90" s="13">
        <f t="shared" si="32"/>
        <v>0</v>
      </c>
      <c r="AD90" s="13"/>
      <c r="AE90" s="27"/>
      <c r="AF90" s="28"/>
      <c r="AG90" s="27"/>
      <c r="AH90" s="29"/>
      <c r="AI90" s="29"/>
      <c r="AJ90" s="29"/>
      <c r="AK90" s="29"/>
      <c r="AL90" s="29"/>
      <c r="AM90" s="11"/>
      <c r="AN90" s="11"/>
      <c r="AO90" s="11"/>
      <c r="AP90" s="11">
        <f t="shared" si="25"/>
        <v>0</v>
      </c>
      <c r="AQ90" s="11">
        <f t="shared" si="26"/>
        <v>14700.25</v>
      </c>
      <c r="AR90" s="11">
        <f t="shared" si="33"/>
        <v>14700.25</v>
      </c>
      <c r="AS90" s="11"/>
      <c r="AT90" s="11"/>
      <c r="AU90" s="11"/>
      <c r="AV90" s="11"/>
      <c r="AW90" s="11"/>
      <c r="AX90" s="11"/>
      <c r="AY90" s="11">
        <f t="shared" si="31"/>
        <v>14700.25</v>
      </c>
      <c r="AZ90" s="11"/>
      <c r="BA90" s="11">
        <f t="shared" si="27"/>
        <v>14700.25</v>
      </c>
      <c r="BB90" s="11">
        <f t="shared" si="28"/>
        <v>0</v>
      </c>
      <c r="BC90" s="11">
        <f t="shared" si="29"/>
        <v>22050.375</v>
      </c>
      <c r="BD90" s="11">
        <f t="shared" si="30"/>
        <v>0</v>
      </c>
      <c r="BE90" s="5" t="s">
        <v>83</v>
      </c>
    </row>
    <row r="91" spans="1:61" s="8" customFormat="1" ht="13.8" x14ac:dyDescent="0.25">
      <c r="A91" s="273"/>
      <c r="B91" s="23"/>
      <c r="C91" s="25">
        <f t="shared" si="37"/>
        <v>0</v>
      </c>
      <c r="D91" s="352"/>
      <c r="E91" s="352"/>
      <c r="F91" s="25"/>
      <c r="G91" s="25"/>
      <c r="H91" s="25"/>
      <c r="I91" s="25"/>
      <c r="J91" s="25"/>
      <c r="K91" s="25"/>
      <c r="L91" s="25"/>
      <c r="M91" s="352"/>
      <c r="N91" s="352"/>
      <c r="O91" s="25">
        <f t="shared" si="38"/>
        <v>0</v>
      </c>
      <c r="P91" s="352"/>
      <c r="Q91" s="352"/>
      <c r="R91" s="25"/>
      <c r="S91" s="25"/>
      <c r="T91" s="25"/>
      <c r="U91" s="25"/>
      <c r="V91" s="25"/>
      <c r="W91" s="25"/>
      <c r="X91" s="25"/>
      <c r="Y91" s="352"/>
      <c r="Z91" s="352"/>
      <c r="AA91" s="26"/>
      <c r="AB91" s="12"/>
      <c r="AC91" s="13">
        <f t="shared" si="32"/>
        <v>0</v>
      </c>
      <c r="AD91" s="13"/>
      <c r="AE91" s="27"/>
      <c r="AF91" s="28"/>
      <c r="AG91" s="27"/>
      <c r="AH91" s="29"/>
      <c r="AI91" s="29"/>
      <c r="AJ91" s="29"/>
      <c r="AK91" s="29"/>
      <c r="AL91" s="29"/>
      <c r="AM91" s="11"/>
      <c r="AN91" s="11"/>
      <c r="AO91" s="11"/>
      <c r="AP91" s="11">
        <f t="shared" si="25"/>
        <v>0</v>
      </c>
      <c r="AQ91" s="11">
        <f t="shared" si="26"/>
        <v>14700.25</v>
      </c>
      <c r="AR91" s="11">
        <f t="shared" si="33"/>
        <v>14700.25</v>
      </c>
      <c r="AS91" s="11"/>
      <c r="AT91" s="11"/>
      <c r="AU91" s="11"/>
      <c r="AV91" s="11"/>
      <c r="AW91" s="11"/>
      <c r="AX91" s="11"/>
      <c r="AY91" s="11">
        <f t="shared" si="31"/>
        <v>14700.25</v>
      </c>
      <c r="AZ91" s="11"/>
      <c r="BA91" s="11">
        <f t="shared" si="27"/>
        <v>14700.25</v>
      </c>
      <c r="BB91" s="11">
        <f t="shared" si="28"/>
        <v>0</v>
      </c>
      <c r="BC91" s="11">
        <f t="shared" si="29"/>
        <v>22050.375</v>
      </c>
      <c r="BD91" s="11">
        <f t="shared" si="30"/>
        <v>0</v>
      </c>
      <c r="BE91" s="5" t="s">
        <v>83</v>
      </c>
    </row>
    <row r="92" spans="1:61" x14ac:dyDescent="0.3">
      <c r="A92" s="273"/>
      <c r="B92" s="23"/>
      <c r="C92" s="25">
        <f t="shared" si="37"/>
        <v>0</v>
      </c>
      <c r="D92" s="352"/>
      <c r="E92" s="352"/>
      <c r="F92" s="25"/>
      <c r="G92" s="25"/>
      <c r="H92" s="25"/>
      <c r="I92" s="25"/>
      <c r="J92" s="25"/>
      <c r="K92" s="25"/>
      <c r="L92" s="25"/>
      <c r="M92" s="352"/>
      <c r="N92" s="352"/>
      <c r="O92" s="25">
        <f t="shared" si="38"/>
        <v>0</v>
      </c>
      <c r="P92" s="352"/>
      <c r="Q92" s="352"/>
      <c r="R92" s="25"/>
      <c r="S92" s="25"/>
      <c r="T92" s="25"/>
      <c r="U92" s="25"/>
      <c r="V92" s="25"/>
      <c r="W92" s="25"/>
      <c r="X92" s="25"/>
      <c r="Y92" s="352"/>
      <c r="Z92" s="352"/>
      <c r="AA92" s="26"/>
      <c r="AB92" s="12"/>
      <c r="AC92" s="13">
        <f t="shared" si="32"/>
        <v>0</v>
      </c>
      <c r="AD92" s="13"/>
      <c r="AE92" s="27"/>
      <c r="AF92" s="28"/>
      <c r="AG92" s="27"/>
      <c r="AH92" s="29"/>
      <c r="AI92" s="29"/>
      <c r="AJ92" s="29"/>
      <c r="AK92" s="29"/>
      <c r="AL92" s="29"/>
      <c r="AM92" s="11"/>
      <c r="AN92" s="11"/>
      <c r="AO92" s="11"/>
      <c r="AP92" s="11">
        <f t="shared" si="25"/>
        <v>0</v>
      </c>
      <c r="AQ92" s="11">
        <f t="shared" si="26"/>
        <v>14700.25</v>
      </c>
      <c r="AR92" s="11">
        <f t="shared" si="33"/>
        <v>14700.25</v>
      </c>
      <c r="AS92" s="11"/>
      <c r="AT92" s="11"/>
      <c r="AU92" s="11"/>
      <c r="AV92" s="11"/>
      <c r="AW92" s="11"/>
      <c r="AX92" s="11"/>
      <c r="AY92" s="11">
        <f t="shared" si="31"/>
        <v>14700.25</v>
      </c>
      <c r="AZ92" s="11"/>
      <c r="BA92" s="11">
        <f t="shared" si="27"/>
        <v>14700.25</v>
      </c>
      <c r="BB92" s="11">
        <f t="shared" si="28"/>
        <v>0</v>
      </c>
      <c r="BC92" s="11">
        <f t="shared" si="29"/>
        <v>22050.375</v>
      </c>
      <c r="BD92" s="11">
        <f t="shared" si="30"/>
        <v>0</v>
      </c>
      <c r="BE92" s="5" t="s">
        <v>83</v>
      </c>
      <c r="BF92" s="8"/>
      <c r="BG92" s="8"/>
      <c r="BH92" s="8"/>
      <c r="BI92" s="8"/>
    </row>
    <row r="93" spans="1:61" x14ac:dyDescent="0.3">
      <c r="A93" s="273"/>
      <c r="B93" s="23"/>
      <c r="C93" s="25">
        <f t="shared" si="37"/>
        <v>0</v>
      </c>
      <c r="D93" s="352"/>
      <c r="E93" s="352"/>
      <c r="F93" s="25"/>
      <c r="G93" s="25"/>
      <c r="H93" s="25"/>
      <c r="I93" s="25"/>
      <c r="J93" s="25"/>
      <c r="K93" s="25"/>
      <c r="L93" s="25"/>
      <c r="M93" s="352"/>
      <c r="N93" s="352"/>
      <c r="O93" s="25">
        <f t="shared" si="38"/>
        <v>0</v>
      </c>
      <c r="P93" s="352"/>
      <c r="Q93" s="352"/>
      <c r="R93" s="25"/>
      <c r="S93" s="25"/>
      <c r="T93" s="25"/>
      <c r="U93" s="25"/>
      <c r="V93" s="25"/>
      <c r="W93" s="25"/>
      <c r="X93" s="25"/>
      <c r="Y93" s="352"/>
      <c r="Z93" s="352"/>
      <c r="AA93" s="26"/>
      <c r="AB93" s="12"/>
      <c r="AC93" s="13">
        <f t="shared" si="32"/>
        <v>0</v>
      </c>
      <c r="AD93" s="13"/>
      <c r="AE93" s="27"/>
      <c r="AF93" s="28"/>
      <c r="AG93" s="27"/>
      <c r="AH93" s="29"/>
      <c r="AI93" s="29"/>
      <c r="AJ93" s="29"/>
      <c r="AK93" s="29"/>
      <c r="AL93" s="29"/>
      <c r="AM93" s="11"/>
      <c r="AN93" s="11"/>
      <c r="AO93" s="11"/>
      <c r="AP93" s="11">
        <f t="shared" si="25"/>
        <v>0</v>
      </c>
      <c r="AQ93" s="11">
        <f t="shared" si="26"/>
        <v>14700.25</v>
      </c>
      <c r="AR93" s="11">
        <f t="shared" si="33"/>
        <v>14700.25</v>
      </c>
      <c r="AS93" s="11"/>
      <c r="AT93" s="11"/>
      <c r="AU93" s="11"/>
      <c r="AV93" s="11"/>
      <c r="AW93" s="11"/>
      <c r="AX93" s="11"/>
      <c r="AY93" s="11">
        <f t="shared" si="31"/>
        <v>14700.25</v>
      </c>
      <c r="AZ93" s="11"/>
      <c r="BA93" s="11">
        <f t="shared" si="27"/>
        <v>14700.25</v>
      </c>
      <c r="BB93" s="11">
        <f t="shared" si="28"/>
        <v>0</v>
      </c>
      <c r="BC93" s="11">
        <f t="shared" si="29"/>
        <v>22050.375</v>
      </c>
      <c r="BD93" s="11">
        <f t="shared" si="30"/>
        <v>0</v>
      </c>
      <c r="BE93" s="5" t="s">
        <v>83</v>
      </c>
      <c r="BF93" s="8"/>
      <c r="BG93" s="8"/>
      <c r="BH93" s="8"/>
      <c r="BI93" s="8"/>
    </row>
    <row r="94" spans="1:61" x14ac:dyDescent="0.3">
      <c r="A94" s="273"/>
      <c r="B94" s="23"/>
      <c r="C94" s="25">
        <f t="shared" si="37"/>
        <v>0</v>
      </c>
      <c r="D94" s="352"/>
      <c r="E94" s="352"/>
      <c r="F94" s="25"/>
      <c r="G94" s="25"/>
      <c r="H94" s="25"/>
      <c r="I94" s="25"/>
      <c r="J94" s="25"/>
      <c r="K94" s="25"/>
      <c r="L94" s="25"/>
      <c r="M94" s="352"/>
      <c r="N94" s="352"/>
      <c r="O94" s="25">
        <f t="shared" si="38"/>
        <v>0</v>
      </c>
      <c r="P94" s="352"/>
      <c r="Q94" s="352"/>
      <c r="R94" s="25"/>
      <c r="S94" s="25"/>
      <c r="T94" s="25"/>
      <c r="U94" s="25"/>
      <c r="V94" s="25"/>
      <c r="W94" s="25"/>
      <c r="X94" s="25"/>
      <c r="Y94" s="352"/>
      <c r="Z94" s="352"/>
      <c r="AA94" s="26"/>
      <c r="AB94" s="12"/>
      <c r="AC94" s="13">
        <f t="shared" si="32"/>
        <v>0</v>
      </c>
      <c r="AD94" s="13"/>
      <c r="AE94" s="27"/>
      <c r="AF94" s="28"/>
      <c r="AG94" s="27"/>
      <c r="AH94" s="29"/>
      <c r="AI94" s="29"/>
      <c r="AJ94" s="29"/>
      <c r="AK94" s="29"/>
      <c r="AL94" s="29"/>
      <c r="AM94" s="11"/>
      <c r="AN94" s="11"/>
      <c r="AO94" s="11"/>
      <c r="AP94" s="11">
        <f t="shared" si="25"/>
        <v>0</v>
      </c>
      <c r="AQ94" s="11">
        <f t="shared" si="26"/>
        <v>14700.25</v>
      </c>
      <c r="AR94" s="11">
        <f t="shared" si="33"/>
        <v>14700.25</v>
      </c>
      <c r="AS94" s="11"/>
      <c r="AT94" s="11"/>
      <c r="AU94" s="11"/>
      <c r="AV94" s="11"/>
      <c r="AW94" s="11"/>
      <c r="AX94" s="11"/>
      <c r="AY94" s="11">
        <f t="shared" si="31"/>
        <v>14700.25</v>
      </c>
      <c r="AZ94" s="11"/>
      <c r="BA94" s="11">
        <f t="shared" si="27"/>
        <v>14700.25</v>
      </c>
      <c r="BB94" s="11">
        <f t="shared" si="28"/>
        <v>0</v>
      </c>
      <c r="BC94" s="11">
        <f t="shared" si="29"/>
        <v>22050.375</v>
      </c>
      <c r="BD94" s="11">
        <f t="shared" si="30"/>
        <v>0</v>
      </c>
      <c r="BE94" s="5" t="s">
        <v>83</v>
      </c>
      <c r="BF94" s="8"/>
      <c r="BG94" s="8"/>
      <c r="BH94" s="8"/>
      <c r="BI94" s="8"/>
    </row>
    <row r="95" spans="1:61" x14ac:dyDescent="0.3">
      <c r="A95" s="273"/>
      <c r="B95" s="23"/>
      <c r="C95" s="25">
        <f t="shared" si="37"/>
        <v>0</v>
      </c>
      <c r="D95" s="352"/>
      <c r="E95" s="352"/>
      <c r="F95" s="25"/>
      <c r="G95" s="25"/>
      <c r="H95" s="25"/>
      <c r="I95" s="25"/>
      <c r="J95" s="25"/>
      <c r="K95" s="25"/>
      <c r="L95" s="25"/>
      <c r="M95" s="352"/>
      <c r="N95" s="352"/>
      <c r="O95" s="25">
        <f t="shared" si="38"/>
        <v>0</v>
      </c>
      <c r="P95" s="352"/>
      <c r="Q95" s="352"/>
      <c r="R95" s="25"/>
      <c r="S95" s="25"/>
      <c r="T95" s="25"/>
      <c r="U95" s="25"/>
      <c r="V95" s="25"/>
      <c r="W95" s="25"/>
      <c r="X95" s="25"/>
      <c r="Y95" s="352"/>
      <c r="Z95" s="352"/>
      <c r="AA95" s="26"/>
      <c r="AB95" s="12"/>
      <c r="AC95" s="13">
        <f t="shared" si="32"/>
        <v>0</v>
      </c>
      <c r="AD95" s="13"/>
      <c r="AE95" s="27"/>
      <c r="AF95" s="28"/>
      <c r="AG95" s="27"/>
      <c r="AH95" s="29"/>
      <c r="AI95" s="29"/>
      <c r="AJ95" s="29"/>
      <c r="AK95" s="29"/>
      <c r="AL95" s="29"/>
      <c r="AM95" s="11"/>
      <c r="AN95" s="11"/>
      <c r="AO95" s="11"/>
      <c r="AP95" s="11">
        <f t="shared" si="25"/>
        <v>0</v>
      </c>
      <c r="AQ95" s="11">
        <f t="shared" si="26"/>
        <v>14700.25</v>
      </c>
      <c r="AR95" s="11">
        <f t="shared" si="33"/>
        <v>14700.25</v>
      </c>
      <c r="AS95" s="11"/>
      <c r="AT95" s="11"/>
      <c r="AU95" s="11"/>
      <c r="AV95" s="11"/>
      <c r="AW95" s="11"/>
      <c r="AX95" s="11"/>
      <c r="AY95" s="11">
        <f t="shared" si="31"/>
        <v>14700.25</v>
      </c>
      <c r="AZ95" s="11"/>
      <c r="BA95" s="11">
        <f t="shared" si="27"/>
        <v>14700.25</v>
      </c>
      <c r="BB95" s="11">
        <f t="shared" si="28"/>
        <v>0</v>
      </c>
      <c r="BC95" s="11">
        <f t="shared" si="29"/>
        <v>22050.375</v>
      </c>
      <c r="BD95" s="11">
        <f t="shared" si="30"/>
        <v>0</v>
      </c>
      <c r="BE95" s="5" t="s">
        <v>83</v>
      </c>
      <c r="BF95" s="8"/>
      <c r="BG95" s="8"/>
      <c r="BH95" s="8"/>
      <c r="BI95" s="8"/>
    </row>
    <row r="96" spans="1:61" x14ac:dyDescent="0.3">
      <c r="A96" s="273"/>
      <c r="B96" s="23"/>
      <c r="C96" s="25">
        <f t="shared" si="37"/>
        <v>0</v>
      </c>
      <c r="D96" s="352"/>
      <c r="E96" s="352"/>
      <c r="F96" s="25"/>
      <c r="G96" s="25"/>
      <c r="H96" s="25"/>
      <c r="I96" s="25"/>
      <c r="J96" s="25"/>
      <c r="K96" s="25"/>
      <c r="L96" s="25"/>
      <c r="M96" s="352"/>
      <c r="N96" s="352"/>
      <c r="O96" s="25">
        <f t="shared" si="38"/>
        <v>0</v>
      </c>
      <c r="P96" s="352"/>
      <c r="Q96" s="352"/>
      <c r="R96" s="25"/>
      <c r="S96" s="25"/>
      <c r="T96" s="25"/>
      <c r="U96" s="25"/>
      <c r="V96" s="25"/>
      <c r="W96" s="25"/>
      <c r="X96" s="25"/>
      <c r="Y96" s="352"/>
      <c r="Z96" s="352"/>
      <c r="AA96" s="26"/>
      <c r="AB96" s="12"/>
      <c r="AC96" s="13">
        <f t="shared" si="32"/>
        <v>0</v>
      </c>
      <c r="AD96" s="13"/>
      <c r="AE96" s="27"/>
      <c r="AF96" s="28"/>
      <c r="AG96" s="27"/>
      <c r="AH96" s="29"/>
      <c r="AI96" s="29"/>
      <c r="AJ96" s="29"/>
      <c r="AK96" s="29"/>
      <c r="AL96" s="29"/>
      <c r="AM96" s="11"/>
      <c r="AN96" s="11"/>
      <c r="AO96" s="11"/>
      <c r="AP96" s="11">
        <f t="shared" si="25"/>
        <v>0</v>
      </c>
      <c r="AQ96" s="11">
        <f t="shared" si="26"/>
        <v>14700.25</v>
      </c>
      <c r="AR96" s="11">
        <f t="shared" si="33"/>
        <v>14700.25</v>
      </c>
      <c r="AS96" s="11"/>
      <c r="AT96" s="11"/>
      <c r="AU96" s="11"/>
      <c r="AV96" s="11"/>
      <c r="AW96" s="11"/>
      <c r="AX96" s="11"/>
      <c r="AY96" s="11">
        <f t="shared" si="31"/>
        <v>14700.25</v>
      </c>
      <c r="AZ96" s="11"/>
      <c r="BA96" s="11">
        <f t="shared" si="27"/>
        <v>14700.25</v>
      </c>
      <c r="BB96" s="11">
        <f t="shared" si="28"/>
        <v>0</v>
      </c>
      <c r="BC96" s="11">
        <f t="shared" si="29"/>
        <v>22050.375</v>
      </c>
      <c r="BD96" s="11">
        <f t="shared" si="30"/>
        <v>0</v>
      </c>
      <c r="BE96" s="5" t="s">
        <v>83</v>
      </c>
      <c r="BF96" s="8"/>
      <c r="BG96" s="8"/>
      <c r="BH96" s="8"/>
      <c r="BI96" s="8"/>
    </row>
    <row r="97" spans="1:61" x14ac:dyDescent="0.3">
      <c r="A97" s="273"/>
      <c r="B97" s="23"/>
      <c r="C97" s="25">
        <f t="shared" si="37"/>
        <v>0</v>
      </c>
      <c r="D97" s="352"/>
      <c r="E97" s="352"/>
      <c r="F97" s="25"/>
      <c r="G97" s="25"/>
      <c r="H97" s="25"/>
      <c r="I97" s="25"/>
      <c r="J97" s="25"/>
      <c r="K97" s="25"/>
      <c r="L97" s="25"/>
      <c r="M97" s="352"/>
      <c r="N97" s="352"/>
      <c r="O97" s="25">
        <f t="shared" si="38"/>
        <v>0</v>
      </c>
      <c r="P97" s="352"/>
      <c r="Q97" s="352"/>
      <c r="R97" s="25"/>
      <c r="S97" s="25"/>
      <c r="T97" s="25"/>
      <c r="U97" s="25"/>
      <c r="V97" s="25"/>
      <c r="W97" s="25"/>
      <c r="X97" s="25"/>
      <c r="Y97" s="352"/>
      <c r="Z97" s="352"/>
      <c r="AA97" s="26"/>
      <c r="AB97" s="12"/>
      <c r="AC97" s="13">
        <f t="shared" si="32"/>
        <v>0</v>
      </c>
      <c r="AD97" s="13"/>
      <c r="AE97" s="27"/>
      <c r="AF97" s="28"/>
      <c r="AG97" s="27"/>
      <c r="AH97" s="29"/>
      <c r="AI97" s="29"/>
      <c r="AJ97" s="29"/>
      <c r="AK97" s="29"/>
      <c r="AL97" s="29"/>
      <c r="AM97" s="11"/>
      <c r="AN97" s="11"/>
      <c r="AO97" s="11"/>
      <c r="AP97" s="11">
        <f t="shared" si="25"/>
        <v>0</v>
      </c>
      <c r="AQ97" s="11">
        <f t="shared" si="26"/>
        <v>14700.25</v>
      </c>
      <c r="AR97" s="11">
        <f t="shared" si="33"/>
        <v>14700.25</v>
      </c>
      <c r="AS97" s="11"/>
      <c r="AT97" s="11"/>
      <c r="AU97" s="11"/>
      <c r="AV97" s="11"/>
      <c r="AW97" s="11"/>
      <c r="AX97" s="11"/>
      <c r="AY97" s="11">
        <f t="shared" si="31"/>
        <v>14700.25</v>
      </c>
      <c r="AZ97" s="11"/>
      <c r="BA97" s="11">
        <f t="shared" si="27"/>
        <v>14700.25</v>
      </c>
      <c r="BB97" s="11">
        <f t="shared" si="28"/>
        <v>0</v>
      </c>
      <c r="BC97" s="11">
        <f t="shared" si="29"/>
        <v>22050.375</v>
      </c>
      <c r="BD97" s="11">
        <f t="shared" si="30"/>
        <v>0</v>
      </c>
      <c r="BE97" s="5" t="s">
        <v>83</v>
      </c>
      <c r="BF97" s="8"/>
      <c r="BG97" s="8"/>
      <c r="BH97" s="8"/>
      <c r="BI97" s="8"/>
    </row>
    <row r="98" spans="1:61" x14ac:dyDescent="0.3">
      <c r="A98" s="273"/>
      <c r="B98" s="23"/>
      <c r="C98" s="25">
        <f t="shared" si="37"/>
        <v>0</v>
      </c>
      <c r="D98" s="352"/>
      <c r="E98" s="352"/>
      <c r="F98" s="25"/>
      <c r="G98" s="25"/>
      <c r="H98" s="25"/>
      <c r="I98" s="25"/>
      <c r="J98" s="25"/>
      <c r="K98" s="25"/>
      <c r="L98" s="25"/>
      <c r="M98" s="352"/>
      <c r="N98" s="352"/>
      <c r="O98" s="25">
        <f t="shared" si="38"/>
        <v>0</v>
      </c>
      <c r="P98" s="352"/>
      <c r="Q98" s="352"/>
      <c r="R98" s="25"/>
      <c r="S98" s="25"/>
      <c r="T98" s="25"/>
      <c r="U98" s="25"/>
      <c r="V98" s="25"/>
      <c r="W98" s="25"/>
      <c r="X98" s="25"/>
      <c r="Y98" s="352"/>
      <c r="Z98" s="352"/>
      <c r="AA98" s="26"/>
      <c r="AB98" s="12"/>
      <c r="AC98" s="13">
        <f t="shared" si="32"/>
        <v>0</v>
      </c>
      <c r="AD98" s="13"/>
      <c r="AE98" s="27"/>
      <c r="AF98" s="28"/>
      <c r="AG98" s="27"/>
      <c r="AH98" s="29"/>
      <c r="AI98" s="29"/>
      <c r="AJ98" s="29"/>
      <c r="AK98" s="29"/>
      <c r="AL98" s="29"/>
      <c r="AM98" s="11"/>
      <c r="AN98" s="11"/>
      <c r="AO98" s="11"/>
      <c r="AP98" s="11">
        <f t="shared" si="25"/>
        <v>0</v>
      </c>
      <c r="AQ98" s="11">
        <f t="shared" si="26"/>
        <v>14700.25</v>
      </c>
      <c r="AR98" s="11">
        <f t="shared" si="33"/>
        <v>14700.25</v>
      </c>
      <c r="AS98" s="11"/>
      <c r="AT98" s="11"/>
      <c r="AU98" s="11"/>
      <c r="AV98" s="11"/>
      <c r="AW98" s="11"/>
      <c r="AX98" s="11"/>
      <c r="AY98" s="11">
        <f t="shared" si="31"/>
        <v>14700.25</v>
      </c>
      <c r="AZ98" s="11"/>
      <c r="BA98" s="11">
        <f t="shared" si="27"/>
        <v>14700.25</v>
      </c>
      <c r="BB98" s="11">
        <f t="shared" si="28"/>
        <v>0</v>
      </c>
      <c r="BC98" s="11">
        <f t="shared" si="29"/>
        <v>22050.375</v>
      </c>
      <c r="BD98" s="11">
        <f t="shared" si="30"/>
        <v>0</v>
      </c>
      <c r="BE98" s="5" t="s">
        <v>83</v>
      </c>
      <c r="BF98" s="8"/>
      <c r="BG98" s="8"/>
      <c r="BH98" s="8"/>
      <c r="BI98" s="8"/>
    </row>
    <row r="99" spans="1:61" x14ac:dyDescent="0.3">
      <c r="A99" s="273"/>
      <c r="B99" s="23"/>
      <c r="C99" s="25">
        <f t="shared" ref="C99:C130" si="39">SUM(D99:N99)</f>
        <v>0</v>
      </c>
      <c r="D99" s="352"/>
      <c r="E99" s="352"/>
      <c r="F99" s="25"/>
      <c r="G99" s="25"/>
      <c r="H99" s="25"/>
      <c r="I99" s="25"/>
      <c r="J99" s="25"/>
      <c r="K99" s="25"/>
      <c r="L99" s="25"/>
      <c r="M99" s="352"/>
      <c r="N99" s="352"/>
      <c r="O99" s="25">
        <f t="shared" ref="O99:O130" si="40">SUM(P99:Z99)</f>
        <v>0</v>
      </c>
      <c r="P99" s="352"/>
      <c r="Q99" s="352"/>
      <c r="R99" s="25"/>
      <c r="S99" s="25"/>
      <c r="T99" s="25"/>
      <c r="U99" s="25"/>
      <c r="V99" s="25"/>
      <c r="W99" s="25"/>
      <c r="X99" s="25"/>
      <c r="Y99" s="352"/>
      <c r="Z99" s="352"/>
      <c r="AA99" s="26"/>
      <c r="AB99" s="12"/>
      <c r="AC99" s="13">
        <f t="shared" si="32"/>
        <v>0</v>
      </c>
      <c r="AD99" s="13"/>
      <c r="AE99" s="27"/>
      <c r="AF99" s="28"/>
      <c r="AG99" s="27"/>
      <c r="AH99" s="29"/>
      <c r="AI99" s="29"/>
      <c r="AJ99" s="29"/>
      <c r="AK99" s="29"/>
      <c r="AL99" s="29"/>
      <c r="AM99" s="11"/>
      <c r="AN99" s="11"/>
      <c r="AO99" s="11"/>
      <c r="AP99" s="11">
        <f t="shared" ref="AP99:AP162" si="41">SUBTOTAL(9,AC99:AO99)</f>
        <v>0</v>
      </c>
      <c r="AQ99" s="11">
        <f t="shared" ref="AQ99:AQ162" si="42">IF(AP99&gt;AQ$31,0,AQ$31-AP99)</f>
        <v>14700.25</v>
      </c>
      <c r="AR99" s="11">
        <f t="shared" si="33"/>
        <v>14700.25</v>
      </c>
      <c r="AS99" s="11"/>
      <c r="AT99" s="11"/>
      <c r="AU99" s="11"/>
      <c r="AV99" s="11"/>
      <c r="AW99" s="11"/>
      <c r="AX99" s="11"/>
      <c r="AY99" s="11">
        <f t="shared" si="31"/>
        <v>14700.25</v>
      </c>
      <c r="AZ99" s="11"/>
      <c r="BA99" s="11">
        <f t="shared" ref="BA99:BA162" si="43">AY99+AZ99</f>
        <v>14700.25</v>
      </c>
      <c r="BB99" s="11">
        <f t="shared" ref="BB99:BB162" si="44">IFERROR(LOOKUP(A99,Q$6:Q$26,AQ$6:AQ$26)-BA99,0)</f>
        <v>0</v>
      </c>
      <c r="BC99" s="11">
        <f t="shared" ref="BC99:BC162" si="45">SUM(BA99:BB99)*(1+BC$31)</f>
        <v>22050.375</v>
      </c>
      <c r="BD99" s="11">
        <f t="shared" ref="BD99:BD162" si="46">C99*BC99*12</f>
        <v>0</v>
      </c>
      <c r="BE99" s="5" t="s">
        <v>83</v>
      </c>
      <c r="BF99" s="8"/>
      <c r="BG99" s="8"/>
      <c r="BH99" s="8"/>
      <c r="BI99" s="8"/>
    </row>
    <row r="100" spans="1:61" x14ac:dyDescent="0.3">
      <c r="A100" s="273"/>
      <c r="B100" s="23"/>
      <c r="C100" s="25">
        <f t="shared" si="39"/>
        <v>0</v>
      </c>
      <c r="D100" s="352"/>
      <c r="E100" s="352"/>
      <c r="F100" s="25"/>
      <c r="G100" s="25"/>
      <c r="H100" s="25"/>
      <c r="I100" s="25"/>
      <c r="J100" s="25"/>
      <c r="K100" s="25"/>
      <c r="L100" s="25"/>
      <c r="M100" s="352"/>
      <c r="N100" s="352"/>
      <c r="O100" s="25">
        <f t="shared" si="40"/>
        <v>0</v>
      </c>
      <c r="P100" s="352"/>
      <c r="Q100" s="352"/>
      <c r="R100" s="25"/>
      <c r="S100" s="25"/>
      <c r="T100" s="25"/>
      <c r="U100" s="25"/>
      <c r="V100" s="25"/>
      <c r="W100" s="25"/>
      <c r="X100" s="25"/>
      <c r="Y100" s="352"/>
      <c r="Z100" s="352"/>
      <c r="AA100" s="26"/>
      <c r="AB100" s="12"/>
      <c r="AC100" s="13">
        <f t="shared" si="32"/>
        <v>0</v>
      </c>
      <c r="AD100" s="13"/>
      <c r="AE100" s="27"/>
      <c r="AF100" s="28"/>
      <c r="AG100" s="27"/>
      <c r="AH100" s="29"/>
      <c r="AI100" s="29"/>
      <c r="AJ100" s="29"/>
      <c r="AK100" s="29"/>
      <c r="AL100" s="29"/>
      <c r="AM100" s="11"/>
      <c r="AN100" s="11"/>
      <c r="AO100" s="11"/>
      <c r="AP100" s="11">
        <f t="shared" si="41"/>
        <v>0</v>
      </c>
      <c r="AQ100" s="11">
        <f t="shared" si="42"/>
        <v>14700.25</v>
      </c>
      <c r="AR100" s="11">
        <f t="shared" si="33"/>
        <v>14700.25</v>
      </c>
      <c r="AS100" s="11"/>
      <c r="AT100" s="11"/>
      <c r="AU100" s="11"/>
      <c r="AV100" s="11"/>
      <c r="AW100" s="11"/>
      <c r="AX100" s="11"/>
      <c r="AY100" s="11">
        <f t="shared" si="31"/>
        <v>14700.25</v>
      </c>
      <c r="AZ100" s="11"/>
      <c r="BA100" s="11">
        <f t="shared" si="43"/>
        <v>14700.25</v>
      </c>
      <c r="BB100" s="11">
        <f t="shared" si="44"/>
        <v>0</v>
      </c>
      <c r="BC100" s="11">
        <f t="shared" si="45"/>
        <v>22050.375</v>
      </c>
      <c r="BD100" s="11">
        <f t="shared" si="46"/>
        <v>0</v>
      </c>
      <c r="BE100" s="5" t="s">
        <v>83</v>
      </c>
      <c r="BF100" s="8"/>
      <c r="BG100" s="8"/>
      <c r="BH100" s="8"/>
      <c r="BI100" s="8"/>
    </row>
    <row r="101" spans="1:61" x14ac:dyDescent="0.3">
      <c r="A101" s="273"/>
      <c r="B101" s="23"/>
      <c r="C101" s="25">
        <f t="shared" si="39"/>
        <v>0</v>
      </c>
      <c r="D101" s="352"/>
      <c r="E101" s="352"/>
      <c r="F101" s="25"/>
      <c r="G101" s="25"/>
      <c r="H101" s="25"/>
      <c r="I101" s="25"/>
      <c r="J101" s="25"/>
      <c r="K101" s="25"/>
      <c r="L101" s="25"/>
      <c r="M101" s="352"/>
      <c r="N101" s="352"/>
      <c r="O101" s="25">
        <f t="shared" si="40"/>
        <v>0</v>
      </c>
      <c r="P101" s="352"/>
      <c r="Q101" s="352"/>
      <c r="R101" s="25"/>
      <c r="S101" s="25"/>
      <c r="T101" s="25"/>
      <c r="U101" s="25"/>
      <c r="V101" s="25"/>
      <c r="W101" s="25"/>
      <c r="X101" s="25"/>
      <c r="Y101" s="352"/>
      <c r="Z101" s="352"/>
      <c r="AA101" s="26"/>
      <c r="AB101" s="12"/>
      <c r="AC101" s="13">
        <f t="shared" si="32"/>
        <v>0</v>
      </c>
      <c r="AD101" s="13"/>
      <c r="AE101" s="27"/>
      <c r="AF101" s="28"/>
      <c r="AG101" s="27"/>
      <c r="AH101" s="29"/>
      <c r="AI101" s="29"/>
      <c r="AJ101" s="29"/>
      <c r="AK101" s="29"/>
      <c r="AL101" s="29"/>
      <c r="AM101" s="11"/>
      <c r="AN101" s="11"/>
      <c r="AO101" s="11"/>
      <c r="AP101" s="11">
        <f t="shared" si="41"/>
        <v>0</v>
      </c>
      <c r="AQ101" s="11">
        <f t="shared" si="42"/>
        <v>14700.25</v>
      </c>
      <c r="AR101" s="11">
        <f t="shared" si="33"/>
        <v>14700.25</v>
      </c>
      <c r="AS101" s="11"/>
      <c r="AT101" s="11"/>
      <c r="AU101" s="11"/>
      <c r="AV101" s="11"/>
      <c r="AW101" s="11"/>
      <c r="AX101" s="11"/>
      <c r="AY101" s="11">
        <f t="shared" si="31"/>
        <v>14700.25</v>
      </c>
      <c r="AZ101" s="11"/>
      <c r="BA101" s="11">
        <f t="shared" si="43"/>
        <v>14700.25</v>
      </c>
      <c r="BB101" s="11">
        <f t="shared" si="44"/>
        <v>0</v>
      </c>
      <c r="BC101" s="11">
        <f t="shared" si="45"/>
        <v>22050.375</v>
      </c>
      <c r="BD101" s="11">
        <f t="shared" si="46"/>
        <v>0</v>
      </c>
      <c r="BE101" s="5" t="s">
        <v>83</v>
      </c>
      <c r="BF101" s="8"/>
      <c r="BG101" s="8"/>
      <c r="BH101" s="8"/>
      <c r="BI101" s="8"/>
    </row>
    <row r="102" spans="1:61" x14ac:dyDescent="0.3">
      <c r="A102" s="273"/>
      <c r="B102" s="23"/>
      <c r="C102" s="25">
        <f t="shared" si="39"/>
        <v>0</v>
      </c>
      <c r="D102" s="352"/>
      <c r="E102" s="352"/>
      <c r="F102" s="25"/>
      <c r="G102" s="25"/>
      <c r="H102" s="25"/>
      <c r="I102" s="25"/>
      <c r="J102" s="25"/>
      <c r="K102" s="25"/>
      <c r="L102" s="25"/>
      <c r="M102" s="352"/>
      <c r="N102" s="352"/>
      <c r="O102" s="25">
        <f t="shared" si="40"/>
        <v>0</v>
      </c>
      <c r="P102" s="352"/>
      <c r="Q102" s="352"/>
      <c r="R102" s="25"/>
      <c r="S102" s="25"/>
      <c r="T102" s="25"/>
      <c r="U102" s="25"/>
      <c r="V102" s="25"/>
      <c r="W102" s="25"/>
      <c r="X102" s="25"/>
      <c r="Y102" s="352"/>
      <c r="Z102" s="352"/>
      <c r="AA102" s="26"/>
      <c r="AB102" s="12"/>
      <c r="AC102" s="13">
        <f t="shared" si="32"/>
        <v>0</v>
      </c>
      <c r="AD102" s="13"/>
      <c r="AE102" s="27"/>
      <c r="AF102" s="28"/>
      <c r="AG102" s="27"/>
      <c r="AH102" s="29"/>
      <c r="AI102" s="29"/>
      <c r="AJ102" s="29"/>
      <c r="AK102" s="29"/>
      <c r="AL102" s="29"/>
      <c r="AM102" s="11"/>
      <c r="AN102" s="11"/>
      <c r="AO102" s="11"/>
      <c r="AP102" s="11">
        <f t="shared" si="41"/>
        <v>0</v>
      </c>
      <c r="AQ102" s="11">
        <f t="shared" si="42"/>
        <v>14700.25</v>
      </c>
      <c r="AR102" s="11">
        <f t="shared" si="33"/>
        <v>14700.25</v>
      </c>
      <c r="AS102" s="11"/>
      <c r="AT102" s="11"/>
      <c r="AU102" s="11"/>
      <c r="AV102" s="11"/>
      <c r="AW102" s="11"/>
      <c r="AX102" s="11"/>
      <c r="AY102" s="11">
        <f t="shared" si="31"/>
        <v>14700.25</v>
      </c>
      <c r="AZ102" s="11"/>
      <c r="BA102" s="11">
        <f t="shared" si="43"/>
        <v>14700.25</v>
      </c>
      <c r="BB102" s="11">
        <f t="shared" si="44"/>
        <v>0</v>
      </c>
      <c r="BC102" s="11">
        <f t="shared" si="45"/>
        <v>22050.375</v>
      </c>
      <c r="BD102" s="11">
        <f t="shared" si="46"/>
        <v>0</v>
      </c>
      <c r="BE102" s="5" t="s">
        <v>83</v>
      </c>
      <c r="BF102" s="8"/>
      <c r="BG102" s="8"/>
      <c r="BH102" s="8"/>
      <c r="BI102" s="8"/>
    </row>
    <row r="103" spans="1:61" x14ac:dyDescent="0.3">
      <c r="A103" s="273"/>
      <c r="B103" s="23"/>
      <c r="C103" s="25">
        <f t="shared" si="39"/>
        <v>0</v>
      </c>
      <c r="D103" s="352"/>
      <c r="E103" s="352"/>
      <c r="F103" s="25"/>
      <c r="G103" s="25"/>
      <c r="H103" s="25"/>
      <c r="I103" s="25"/>
      <c r="J103" s="25"/>
      <c r="K103" s="25"/>
      <c r="L103" s="25"/>
      <c r="M103" s="352"/>
      <c r="N103" s="352"/>
      <c r="O103" s="25">
        <f t="shared" si="40"/>
        <v>0</v>
      </c>
      <c r="P103" s="352"/>
      <c r="Q103" s="352"/>
      <c r="R103" s="25"/>
      <c r="S103" s="25"/>
      <c r="T103" s="25"/>
      <c r="U103" s="25"/>
      <c r="V103" s="25"/>
      <c r="W103" s="25"/>
      <c r="X103" s="25"/>
      <c r="Y103" s="352"/>
      <c r="Z103" s="352"/>
      <c r="AA103" s="26"/>
      <c r="AB103" s="12"/>
      <c r="AC103" s="13">
        <f t="shared" si="32"/>
        <v>0</v>
      </c>
      <c r="AD103" s="13"/>
      <c r="AE103" s="27"/>
      <c r="AF103" s="28"/>
      <c r="AG103" s="27"/>
      <c r="AH103" s="29"/>
      <c r="AI103" s="29"/>
      <c r="AJ103" s="29"/>
      <c r="AK103" s="29"/>
      <c r="AL103" s="29"/>
      <c r="AM103" s="11"/>
      <c r="AN103" s="11"/>
      <c r="AO103" s="11"/>
      <c r="AP103" s="11">
        <f t="shared" si="41"/>
        <v>0</v>
      </c>
      <c r="AQ103" s="11">
        <f t="shared" si="42"/>
        <v>14700.25</v>
      </c>
      <c r="AR103" s="11">
        <f t="shared" si="33"/>
        <v>14700.25</v>
      </c>
      <c r="AS103" s="11"/>
      <c r="AT103" s="11"/>
      <c r="AU103" s="11"/>
      <c r="AV103" s="11"/>
      <c r="AW103" s="11"/>
      <c r="AX103" s="11"/>
      <c r="AY103" s="11">
        <f t="shared" si="31"/>
        <v>14700.25</v>
      </c>
      <c r="AZ103" s="11"/>
      <c r="BA103" s="11">
        <f t="shared" si="43"/>
        <v>14700.25</v>
      </c>
      <c r="BB103" s="11">
        <f t="shared" si="44"/>
        <v>0</v>
      </c>
      <c r="BC103" s="11">
        <f t="shared" si="45"/>
        <v>22050.375</v>
      </c>
      <c r="BD103" s="11">
        <f t="shared" si="46"/>
        <v>0</v>
      </c>
      <c r="BE103" s="5" t="s">
        <v>83</v>
      </c>
      <c r="BF103" s="8"/>
      <c r="BG103" s="8"/>
      <c r="BH103" s="8"/>
      <c r="BI103" s="8"/>
    </row>
    <row r="104" spans="1:61" x14ac:dyDescent="0.3">
      <c r="A104" s="273"/>
      <c r="B104" s="23"/>
      <c r="C104" s="25">
        <f t="shared" si="39"/>
        <v>0</v>
      </c>
      <c r="D104" s="352"/>
      <c r="E104" s="352"/>
      <c r="F104" s="25"/>
      <c r="G104" s="25"/>
      <c r="H104" s="25"/>
      <c r="I104" s="25"/>
      <c r="J104" s="25"/>
      <c r="K104" s="25"/>
      <c r="L104" s="25"/>
      <c r="M104" s="352"/>
      <c r="N104" s="352"/>
      <c r="O104" s="25">
        <f t="shared" si="40"/>
        <v>0</v>
      </c>
      <c r="P104" s="352"/>
      <c r="Q104" s="352"/>
      <c r="R104" s="25"/>
      <c r="S104" s="25"/>
      <c r="T104" s="25"/>
      <c r="U104" s="25"/>
      <c r="V104" s="25"/>
      <c r="W104" s="25"/>
      <c r="X104" s="25"/>
      <c r="Y104" s="352"/>
      <c r="Z104" s="352"/>
      <c r="AA104" s="26"/>
      <c r="AB104" s="12"/>
      <c r="AC104" s="13">
        <f t="shared" si="32"/>
        <v>0</v>
      </c>
      <c r="AD104" s="13"/>
      <c r="AE104" s="27"/>
      <c r="AF104" s="28"/>
      <c r="AG104" s="27"/>
      <c r="AH104" s="29"/>
      <c r="AI104" s="29"/>
      <c r="AJ104" s="29"/>
      <c r="AK104" s="29"/>
      <c r="AL104" s="29"/>
      <c r="AM104" s="11"/>
      <c r="AN104" s="11"/>
      <c r="AO104" s="11"/>
      <c r="AP104" s="11">
        <f t="shared" si="41"/>
        <v>0</v>
      </c>
      <c r="AQ104" s="11">
        <f t="shared" si="42"/>
        <v>14700.25</v>
      </c>
      <c r="AR104" s="11">
        <f t="shared" si="33"/>
        <v>14700.25</v>
      </c>
      <c r="AS104" s="11"/>
      <c r="AT104" s="11"/>
      <c r="AU104" s="11"/>
      <c r="AV104" s="11"/>
      <c r="AW104" s="11"/>
      <c r="AX104" s="11"/>
      <c r="AY104" s="11">
        <f t="shared" si="31"/>
        <v>14700.25</v>
      </c>
      <c r="AZ104" s="11"/>
      <c r="BA104" s="11">
        <f t="shared" si="43"/>
        <v>14700.25</v>
      </c>
      <c r="BB104" s="11">
        <f t="shared" si="44"/>
        <v>0</v>
      </c>
      <c r="BC104" s="11">
        <f t="shared" si="45"/>
        <v>22050.375</v>
      </c>
      <c r="BD104" s="11">
        <f t="shared" si="46"/>
        <v>0</v>
      </c>
      <c r="BE104" s="5" t="s">
        <v>83</v>
      </c>
      <c r="BF104" s="8"/>
      <c r="BG104" s="8"/>
      <c r="BH104" s="8"/>
      <c r="BI104" s="8"/>
    </row>
    <row r="105" spans="1:61" x14ac:dyDescent="0.3">
      <c r="A105" s="273"/>
      <c r="B105" s="23"/>
      <c r="C105" s="25">
        <f t="shared" si="39"/>
        <v>0</v>
      </c>
      <c r="D105" s="352"/>
      <c r="E105" s="352"/>
      <c r="F105" s="25"/>
      <c r="G105" s="25"/>
      <c r="H105" s="25"/>
      <c r="I105" s="25"/>
      <c r="J105" s="25"/>
      <c r="K105" s="25"/>
      <c r="L105" s="25"/>
      <c r="M105" s="352"/>
      <c r="N105" s="352"/>
      <c r="O105" s="25">
        <f t="shared" si="40"/>
        <v>0</v>
      </c>
      <c r="P105" s="352"/>
      <c r="Q105" s="352"/>
      <c r="R105" s="25"/>
      <c r="S105" s="25"/>
      <c r="T105" s="25"/>
      <c r="U105" s="25"/>
      <c r="V105" s="25"/>
      <c r="W105" s="25"/>
      <c r="X105" s="25"/>
      <c r="Y105" s="352"/>
      <c r="Z105" s="352"/>
      <c r="AA105" s="26"/>
      <c r="AB105" s="12"/>
      <c r="AC105" s="13">
        <f t="shared" si="32"/>
        <v>0</v>
      </c>
      <c r="AD105" s="13"/>
      <c r="AE105" s="27"/>
      <c r="AF105" s="28"/>
      <c r="AG105" s="27"/>
      <c r="AH105" s="29"/>
      <c r="AI105" s="29"/>
      <c r="AJ105" s="29"/>
      <c r="AK105" s="29"/>
      <c r="AL105" s="29"/>
      <c r="AM105" s="11"/>
      <c r="AN105" s="11"/>
      <c r="AO105" s="11"/>
      <c r="AP105" s="11">
        <f t="shared" si="41"/>
        <v>0</v>
      </c>
      <c r="AQ105" s="11">
        <f t="shared" si="42"/>
        <v>14700.25</v>
      </c>
      <c r="AR105" s="11">
        <f t="shared" si="33"/>
        <v>14700.25</v>
      </c>
      <c r="AS105" s="11"/>
      <c r="AT105" s="11"/>
      <c r="AU105" s="11"/>
      <c r="AV105" s="11"/>
      <c r="AW105" s="11"/>
      <c r="AX105" s="11"/>
      <c r="AY105" s="11">
        <f t="shared" si="31"/>
        <v>14700.25</v>
      </c>
      <c r="AZ105" s="11"/>
      <c r="BA105" s="11">
        <f t="shared" si="43"/>
        <v>14700.25</v>
      </c>
      <c r="BB105" s="11">
        <f t="shared" si="44"/>
        <v>0</v>
      </c>
      <c r="BC105" s="11">
        <f t="shared" si="45"/>
        <v>22050.375</v>
      </c>
      <c r="BD105" s="11">
        <f t="shared" si="46"/>
        <v>0</v>
      </c>
      <c r="BE105" s="5" t="s">
        <v>83</v>
      </c>
      <c r="BF105" s="8"/>
      <c r="BG105" s="8"/>
      <c r="BH105" s="8"/>
      <c r="BI105" s="8"/>
    </row>
    <row r="106" spans="1:61" x14ac:dyDescent="0.3">
      <c r="A106" s="273"/>
      <c r="B106" s="23"/>
      <c r="C106" s="25">
        <f t="shared" si="39"/>
        <v>0</v>
      </c>
      <c r="D106" s="352"/>
      <c r="E106" s="352"/>
      <c r="F106" s="25"/>
      <c r="G106" s="25"/>
      <c r="H106" s="25"/>
      <c r="I106" s="25"/>
      <c r="J106" s="25"/>
      <c r="K106" s="25"/>
      <c r="L106" s="25"/>
      <c r="M106" s="352"/>
      <c r="N106" s="352"/>
      <c r="O106" s="25">
        <f t="shared" si="40"/>
        <v>0</v>
      </c>
      <c r="P106" s="352"/>
      <c r="Q106" s="352"/>
      <c r="R106" s="25"/>
      <c r="S106" s="25"/>
      <c r="T106" s="25"/>
      <c r="U106" s="25"/>
      <c r="V106" s="25"/>
      <c r="W106" s="25"/>
      <c r="X106" s="25"/>
      <c r="Y106" s="352"/>
      <c r="Z106" s="352"/>
      <c r="AA106" s="26"/>
      <c r="AB106" s="12"/>
      <c r="AC106" s="13">
        <f t="shared" si="32"/>
        <v>0</v>
      </c>
      <c r="AD106" s="13"/>
      <c r="AE106" s="27"/>
      <c r="AF106" s="28"/>
      <c r="AG106" s="27"/>
      <c r="AH106" s="29"/>
      <c r="AI106" s="29"/>
      <c r="AJ106" s="29"/>
      <c r="AK106" s="29"/>
      <c r="AL106" s="29"/>
      <c r="AM106" s="11"/>
      <c r="AN106" s="11"/>
      <c r="AO106" s="11"/>
      <c r="AP106" s="11">
        <f t="shared" si="41"/>
        <v>0</v>
      </c>
      <c r="AQ106" s="11">
        <f t="shared" si="42"/>
        <v>14700.25</v>
      </c>
      <c r="AR106" s="11">
        <f t="shared" si="33"/>
        <v>14700.25</v>
      </c>
      <c r="AS106" s="11"/>
      <c r="AT106" s="11"/>
      <c r="AU106" s="11"/>
      <c r="AV106" s="11"/>
      <c r="AW106" s="11"/>
      <c r="AX106" s="11"/>
      <c r="AY106" s="11">
        <f t="shared" si="31"/>
        <v>14700.25</v>
      </c>
      <c r="AZ106" s="11"/>
      <c r="BA106" s="11">
        <f t="shared" si="43"/>
        <v>14700.25</v>
      </c>
      <c r="BB106" s="11">
        <f t="shared" si="44"/>
        <v>0</v>
      </c>
      <c r="BC106" s="11">
        <f t="shared" si="45"/>
        <v>22050.375</v>
      </c>
      <c r="BD106" s="11">
        <f t="shared" si="46"/>
        <v>0</v>
      </c>
      <c r="BE106" s="5" t="s">
        <v>83</v>
      </c>
      <c r="BF106" s="8"/>
      <c r="BG106" s="8"/>
      <c r="BH106" s="8"/>
      <c r="BI106" s="8"/>
    </row>
    <row r="107" spans="1:61" x14ac:dyDescent="0.3">
      <c r="A107" s="273"/>
      <c r="B107" s="23"/>
      <c r="C107" s="25">
        <f t="shared" si="39"/>
        <v>0</v>
      </c>
      <c r="D107" s="352"/>
      <c r="E107" s="352"/>
      <c r="F107" s="25"/>
      <c r="G107" s="25"/>
      <c r="H107" s="25"/>
      <c r="I107" s="25"/>
      <c r="J107" s="25"/>
      <c r="K107" s="25"/>
      <c r="L107" s="25"/>
      <c r="M107" s="352"/>
      <c r="N107" s="352"/>
      <c r="O107" s="25">
        <f t="shared" si="40"/>
        <v>0</v>
      </c>
      <c r="P107" s="352"/>
      <c r="Q107" s="352"/>
      <c r="R107" s="25"/>
      <c r="S107" s="25"/>
      <c r="T107" s="25"/>
      <c r="U107" s="25"/>
      <c r="V107" s="25"/>
      <c r="W107" s="25"/>
      <c r="X107" s="25"/>
      <c r="Y107" s="352"/>
      <c r="Z107" s="352"/>
      <c r="AA107" s="26"/>
      <c r="AB107" s="12"/>
      <c r="AC107" s="13">
        <f t="shared" si="32"/>
        <v>0</v>
      </c>
      <c r="AD107" s="13"/>
      <c r="AE107" s="27"/>
      <c r="AF107" s="28"/>
      <c r="AG107" s="27"/>
      <c r="AH107" s="29"/>
      <c r="AI107" s="29"/>
      <c r="AJ107" s="29"/>
      <c r="AK107" s="29"/>
      <c r="AL107" s="29"/>
      <c r="AM107" s="11"/>
      <c r="AN107" s="11"/>
      <c r="AO107" s="11"/>
      <c r="AP107" s="11">
        <f t="shared" si="41"/>
        <v>0</v>
      </c>
      <c r="AQ107" s="11">
        <f t="shared" si="42"/>
        <v>14700.25</v>
      </c>
      <c r="AR107" s="11">
        <f t="shared" si="33"/>
        <v>14700.25</v>
      </c>
      <c r="AS107" s="11"/>
      <c r="AT107" s="11"/>
      <c r="AU107" s="11"/>
      <c r="AV107" s="11"/>
      <c r="AW107" s="11"/>
      <c r="AX107" s="11"/>
      <c r="AY107" s="11">
        <f t="shared" si="31"/>
        <v>14700.25</v>
      </c>
      <c r="AZ107" s="11"/>
      <c r="BA107" s="11">
        <f t="shared" si="43"/>
        <v>14700.25</v>
      </c>
      <c r="BB107" s="11">
        <f t="shared" si="44"/>
        <v>0</v>
      </c>
      <c r="BC107" s="11">
        <f t="shared" si="45"/>
        <v>22050.375</v>
      </c>
      <c r="BD107" s="11">
        <f t="shared" si="46"/>
        <v>0</v>
      </c>
      <c r="BE107" s="5" t="s">
        <v>83</v>
      </c>
      <c r="BF107" s="8"/>
      <c r="BG107" s="8"/>
      <c r="BH107" s="8"/>
      <c r="BI107" s="8"/>
    </row>
    <row r="108" spans="1:61" x14ac:dyDescent="0.3">
      <c r="A108" s="273"/>
      <c r="B108" s="23"/>
      <c r="C108" s="25">
        <f t="shared" si="39"/>
        <v>0</v>
      </c>
      <c r="D108" s="352"/>
      <c r="E108" s="352"/>
      <c r="F108" s="25"/>
      <c r="G108" s="25"/>
      <c r="H108" s="25"/>
      <c r="I108" s="25"/>
      <c r="J108" s="25"/>
      <c r="K108" s="25"/>
      <c r="L108" s="25"/>
      <c r="M108" s="352"/>
      <c r="N108" s="352"/>
      <c r="O108" s="25">
        <f t="shared" si="40"/>
        <v>0</v>
      </c>
      <c r="P108" s="352"/>
      <c r="Q108" s="352"/>
      <c r="R108" s="25"/>
      <c r="S108" s="25"/>
      <c r="T108" s="25"/>
      <c r="U108" s="25"/>
      <c r="V108" s="25"/>
      <c r="W108" s="25"/>
      <c r="X108" s="25"/>
      <c r="Y108" s="352"/>
      <c r="Z108" s="352"/>
      <c r="AA108" s="26"/>
      <c r="AB108" s="12"/>
      <c r="AC108" s="13">
        <f t="shared" si="32"/>
        <v>0</v>
      </c>
      <c r="AD108" s="13"/>
      <c r="AE108" s="27"/>
      <c r="AF108" s="28"/>
      <c r="AG108" s="27"/>
      <c r="AH108" s="29"/>
      <c r="AI108" s="29"/>
      <c r="AJ108" s="29"/>
      <c r="AK108" s="29"/>
      <c r="AL108" s="29"/>
      <c r="AM108" s="11"/>
      <c r="AN108" s="11"/>
      <c r="AO108" s="11"/>
      <c r="AP108" s="11">
        <f t="shared" si="41"/>
        <v>0</v>
      </c>
      <c r="AQ108" s="11">
        <f t="shared" si="42"/>
        <v>14700.25</v>
      </c>
      <c r="AR108" s="11">
        <f t="shared" si="33"/>
        <v>14700.25</v>
      </c>
      <c r="AS108" s="11"/>
      <c r="AT108" s="11"/>
      <c r="AU108" s="11"/>
      <c r="AV108" s="11"/>
      <c r="AW108" s="11"/>
      <c r="AX108" s="11"/>
      <c r="AY108" s="11">
        <f t="shared" si="31"/>
        <v>14700.25</v>
      </c>
      <c r="AZ108" s="11"/>
      <c r="BA108" s="11">
        <f t="shared" si="43"/>
        <v>14700.25</v>
      </c>
      <c r="BB108" s="11">
        <f t="shared" si="44"/>
        <v>0</v>
      </c>
      <c r="BC108" s="11">
        <f t="shared" si="45"/>
        <v>22050.375</v>
      </c>
      <c r="BD108" s="11">
        <f t="shared" si="46"/>
        <v>0</v>
      </c>
      <c r="BE108" s="5" t="s">
        <v>83</v>
      </c>
      <c r="BF108" s="8"/>
      <c r="BG108" s="8"/>
      <c r="BH108" s="8"/>
      <c r="BI108" s="8"/>
    </row>
    <row r="109" spans="1:61" x14ac:dyDescent="0.3">
      <c r="A109" s="273"/>
      <c r="B109" s="23"/>
      <c r="C109" s="25">
        <f t="shared" si="39"/>
        <v>0</v>
      </c>
      <c r="D109" s="352"/>
      <c r="E109" s="352"/>
      <c r="F109" s="25"/>
      <c r="G109" s="25"/>
      <c r="H109" s="25"/>
      <c r="I109" s="25"/>
      <c r="J109" s="25"/>
      <c r="K109" s="25"/>
      <c r="L109" s="25"/>
      <c r="M109" s="352"/>
      <c r="N109" s="352"/>
      <c r="O109" s="25">
        <f t="shared" si="40"/>
        <v>0</v>
      </c>
      <c r="P109" s="352"/>
      <c r="Q109" s="352"/>
      <c r="R109" s="25"/>
      <c r="S109" s="25"/>
      <c r="T109" s="25"/>
      <c r="U109" s="25"/>
      <c r="V109" s="25"/>
      <c r="W109" s="25"/>
      <c r="X109" s="25"/>
      <c r="Y109" s="352"/>
      <c r="Z109" s="352"/>
      <c r="AA109" s="26"/>
      <c r="AB109" s="12"/>
      <c r="AC109" s="13">
        <f t="shared" si="32"/>
        <v>0</v>
      </c>
      <c r="AD109" s="13"/>
      <c r="AE109" s="27"/>
      <c r="AF109" s="28"/>
      <c r="AG109" s="27"/>
      <c r="AH109" s="29"/>
      <c r="AI109" s="29"/>
      <c r="AJ109" s="29"/>
      <c r="AK109" s="29"/>
      <c r="AL109" s="29"/>
      <c r="AM109" s="11"/>
      <c r="AN109" s="11"/>
      <c r="AO109" s="11"/>
      <c r="AP109" s="11">
        <f t="shared" si="41"/>
        <v>0</v>
      </c>
      <c r="AQ109" s="11">
        <f t="shared" si="42"/>
        <v>14700.25</v>
      </c>
      <c r="AR109" s="11">
        <f t="shared" si="33"/>
        <v>14700.25</v>
      </c>
      <c r="AS109" s="11"/>
      <c r="AT109" s="11"/>
      <c r="AU109" s="11"/>
      <c r="AV109" s="11"/>
      <c r="AW109" s="11"/>
      <c r="AX109" s="11"/>
      <c r="AY109" s="11">
        <f t="shared" si="31"/>
        <v>14700.25</v>
      </c>
      <c r="AZ109" s="11"/>
      <c r="BA109" s="11">
        <f t="shared" si="43"/>
        <v>14700.25</v>
      </c>
      <c r="BB109" s="11">
        <f t="shared" si="44"/>
        <v>0</v>
      </c>
      <c r="BC109" s="11">
        <f t="shared" si="45"/>
        <v>22050.375</v>
      </c>
      <c r="BD109" s="11">
        <f t="shared" si="46"/>
        <v>0</v>
      </c>
      <c r="BE109" s="5" t="s">
        <v>83</v>
      </c>
      <c r="BF109" s="8"/>
      <c r="BG109" s="8"/>
      <c r="BH109" s="8"/>
      <c r="BI109" s="8"/>
    </row>
    <row r="110" spans="1:61" x14ac:dyDescent="0.3">
      <c r="A110" s="273"/>
      <c r="B110" s="23"/>
      <c r="C110" s="25">
        <f t="shared" si="39"/>
        <v>0</v>
      </c>
      <c r="D110" s="352"/>
      <c r="E110" s="352"/>
      <c r="F110" s="25"/>
      <c r="G110" s="25"/>
      <c r="H110" s="25"/>
      <c r="I110" s="25"/>
      <c r="J110" s="25"/>
      <c r="K110" s="25"/>
      <c r="L110" s="25"/>
      <c r="M110" s="352"/>
      <c r="N110" s="352"/>
      <c r="O110" s="25">
        <f t="shared" si="40"/>
        <v>0</v>
      </c>
      <c r="P110" s="352"/>
      <c r="Q110" s="352"/>
      <c r="R110" s="25"/>
      <c r="S110" s="25"/>
      <c r="T110" s="25"/>
      <c r="U110" s="25"/>
      <c r="V110" s="25"/>
      <c r="W110" s="25"/>
      <c r="X110" s="25"/>
      <c r="Y110" s="352"/>
      <c r="Z110" s="352"/>
      <c r="AA110" s="26"/>
      <c r="AB110" s="12"/>
      <c r="AC110" s="13">
        <f t="shared" si="32"/>
        <v>0</v>
      </c>
      <c r="AD110" s="13"/>
      <c r="AE110" s="27"/>
      <c r="AF110" s="28"/>
      <c r="AG110" s="27"/>
      <c r="AH110" s="29"/>
      <c r="AI110" s="29"/>
      <c r="AJ110" s="29"/>
      <c r="AK110" s="29"/>
      <c r="AL110" s="29"/>
      <c r="AM110" s="11"/>
      <c r="AN110" s="11"/>
      <c r="AO110" s="11"/>
      <c r="AP110" s="11">
        <f t="shared" si="41"/>
        <v>0</v>
      </c>
      <c r="AQ110" s="11">
        <f t="shared" si="42"/>
        <v>14700.25</v>
      </c>
      <c r="AR110" s="11">
        <f t="shared" si="33"/>
        <v>14700.25</v>
      </c>
      <c r="AS110" s="11"/>
      <c r="AT110" s="11"/>
      <c r="AU110" s="11"/>
      <c r="AV110" s="11"/>
      <c r="AW110" s="11"/>
      <c r="AX110" s="11"/>
      <c r="AY110" s="11">
        <f t="shared" si="31"/>
        <v>14700.25</v>
      </c>
      <c r="AZ110" s="11"/>
      <c r="BA110" s="11">
        <f t="shared" si="43"/>
        <v>14700.25</v>
      </c>
      <c r="BB110" s="11">
        <f t="shared" si="44"/>
        <v>0</v>
      </c>
      <c r="BC110" s="11">
        <f t="shared" si="45"/>
        <v>22050.375</v>
      </c>
      <c r="BD110" s="11">
        <f t="shared" si="46"/>
        <v>0</v>
      </c>
      <c r="BE110" s="5" t="s">
        <v>83</v>
      </c>
      <c r="BF110" s="8"/>
      <c r="BG110" s="8"/>
      <c r="BH110" s="8"/>
      <c r="BI110" s="8"/>
    </row>
    <row r="111" spans="1:61" x14ac:dyDescent="0.3">
      <c r="A111" s="273"/>
      <c r="B111" s="23"/>
      <c r="C111" s="25">
        <f t="shared" si="39"/>
        <v>0</v>
      </c>
      <c r="D111" s="352"/>
      <c r="E111" s="352"/>
      <c r="F111" s="25"/>
      <c r="G111" s="25"/>
      <c r="H111" s="25"/>
      <c r="I111" s="25"/>
      <c r="J111" s="25"/>
      <c r="K111" s="25"/>
      <c r="L111" s="25"/>
      <c r="M111" s="352"/>
      <c r="N111" s="352"/>
      <c r="O111" s="25">
        <f t="shared" si="40"/>
        <v>0</v>
      </c>
      <c r="P111" s="352"/>
      <c r="Q111" s="352"/>
      <c r="R111" s="25"/>
      <c r="S111" s="25"/>
      <c r="T111" s="25"/>
      <c r="U111" s="25"/>
      <c r="V111" s="25"/>
      <c r="W111" s="25"/>
      <c r="X111" s="25"/>
      <c r="Y111" s="352"/>
      <c r="Z111" s="352"/>
      <c r="AA111" s="26"/>
      <c r="AB111" s="12"/>
      <c r="AC111" s="13">
        <f t="shared" si="32"/>
        <v>0</v>
      </c>
      <c r="AD111" s="13"/>
      <c r="AE111" s="27"/>
      <c r="AF111" s="28"/>
      <c r="AG111" s="27"/>
      <c r="AH111" s="29"/>
      <c r="AI111" s="29"/>
      <c r="AJ111" s="29"/>
      <c r="AK111" s="29"/>
      <c r="AL111" s="29"/>
      <c r="AM111" s="11"/>
      <c r="AN111" s="11"/>
      <c r="AO111" s="11"/>
      <c r="AP111" s="11">
        <f t="shared" si="41"/>
        <v>0</v>
      </c>
      <c r="AQ111" s="11">
        <f t="shared" si="42"/>
        <v>14700.25</v>
      </c>
      <c r="AR111" s="11">
        <f t="shared" si="33"/>
        <v>14700.25</v>
      </c>
      <c r="AS111" s="11"/>
      <c r="AT111" s="11"/>
      <c r="AU111" s="11"/>
      <c r="AV111" s="11"/>
      <c r="AW111" s="11"/>
      <c r="AX111" s="11"/>
      <c r="AY111" s="11">
        <f t="shared" si="31"/>
        <v>14700.25</v>
      </c>
      <c r="AZ111" s="11"/>
      <c r="BA111" s="11">
        <f t="shared" si="43"/>
        <v>14700.25</v>
      </c>
      <c r="BB111" s="11">
        <f t="shared" si="44"/>
        <v>0</v>
      </c>
      <c r="BC111" s="11">
        <f t="shared" si="45"/>
        <v>22050.375</v>
      </c>
      <c r="BD111" s="11">
        <f t="shared" si="46"/>
        <v>0</v>
      </c>
      <c r="BE111" s="5" t="s">
        <v>83</v>
      </c>
      <c r="BF111" s="8"/>
      <c r="BG111" s="8"/>
      <c r="BH111" s="8"/>
      <c r="BI111" s="8"/>
    </row>
    <row r="112" spans="1:61" x14ac:dyDescent="0.3">
      <c r="A112" s="273"/>
      <c r="B112" s="23"/>
      <c r="C112" s="25">
        <f t="shared" si="39"/>
        <v>0</v>
      </c>
      <c r="D112" s="352"/>
      <c r="E112" s="352"/>
      <c r="F112" s="25"/>
      <c r="G112" s="25"/>
      <c r="H112" s="25"/>
      <c r="I112" s="25"/>
      <c r="J112" s="25"/>
      <c r="K112" s="25"/>
      <c r="L112" s="25"/>
      <c r="M112" s="352"/>
      <c r="N112" s="352"/>
      <c r="O112" s="25">
        <f t="shared" si="40"/>
        <v>0</v>
      </c>
      <c r="P112" s="352"/>
      <c r="Q112" s="352"/>
      <c r="R112" s="25"/>
      <c r="S112" s="25"/>
      <c r="T112" s="25"/>
      <c r="U112" s="25"/>
      <c r="V112" s="25"/>
      <c r="W112" s="25"/>
      <c r="X112" s="25"/>
      <c r="Y112" s="352"/>
      <c r="Z112" s="352"/>
      <c r="AA112" s="26"/>
      <c r="AB112" s="12"/>
      <c r="AC112" s="13">
        <f t="shared" si="32"/>
        <v>0</v>
      </c>
      <c r="AD112" s="13"/>
      <c r="AE112" s="27"/>
      <c r="AF112" s="28"/>
      <c r="AG112" s="27"/>
      <c r="AH112" s="29"/>
      <c r="AI112" s="29"/>
      <c r="AJ112" s="29"/>
      <c r="AK112" s="29"/>
      <c r="AL112" s="29"/>
      <c r="AM112" s="11"/>
      <c r="AN112" s="11"/>
      <c r="AO112" s="11"/>
      <c r="AP112" s="11">
        <f t="shared" si="41"/>
        <v>0</v>
      </c>
      <c r="AQ112" s="11">
        <f t="shared" si="42"/>
        <v>14700.25</v>
      </c>
      <c r="AR112" s="11">
        <f t="shared" si="33"/>
        <v>14700.25</v>
      </c>
      <c r="AS112" s="11"/>
      <c r="AT112" s="11"/>
      <c r="AU112" s="11"/>
      <c r="AV112" s="11"/>
      <c r="AW112" s="11"/>
      <c r="AX112" s="11"/>
      <c r="AY112" s="11">
        <f t="shared" si="31"/>
        <v>14700.25</v>
      </c>
      <c r="AZ112" s="11"/>
      <c r="BA112" s="11">
        <f t="shared" si="43"/>
        <v>14700.25</v>
      </c>
      <c r="BB112" s="11">
        <f t="shared" si="44"/>
        <v>0</v>
      </c>
      <c r="BC112" s="11">
        <f t="shared" si="45"/>
        <v>22050.375</v>
      </c>
      <c r="BD112" s="11">
        <f t="shared" si="46"/>
        <v>0</v>
      </c>
      <c r="BE112" s="5" t="s">
        <v>83</v>
      </c>
      <c r="BF112" s="8"/>
      <c r="BG112" s="8"/>
      <c r="BH112" s="8"/>
      <c r="BI112" s="8"/>
    </row>
    <row r="113" spans="1:61" x14ac:dyDescent="0.3">
      <c r="A113" s="273"/>
      <c r="B113" s="23"/>
      <c r="C113" s="25">
        <f t="shared" si="39"/>
        <v>0</v>
      </c>
      <c r="D113" s="352"/>
      <c r="E113" s="352"/>
      <c r="F113" s="25"/>
      <c r="G113" s="25"/>
      <c r="H113" s="25"/>
      <c r="I113" s="25"/>
      <c r="J113" s="25"/>
      <c r="K113" s="25"/>
      <c r="L113" s="25"/>
      <c r="M113" s="352"/>
      <c r="N113" s="352"/>
      <c r="O113" s="25">
        <f t="shared" si="40"/>
        <v>0</v>
      </c>
      <c r="P113" s="352"/>
      <c r="Q113" s="352"/>
      <c r="R113" s="25"/>
      <c r="S113" s="25"/>
      <c r="T113" s="25"/>
      <c r="U113" s="25"/>
      <c r="V113" s="25"/>
      <c r="W113" s="25"/>
      <c r="X113" s="25"/>
      <c r="Y113" s="352"/>
      <c r="Z113" s="352"/>
      <c r="AA113" s="26"/>
      <c r="AB113" s="12"/>
      <c r="AC113" s="13">
        <f t="shared" si="32"/>
        <v>0</v>
      </c>
      <c r="AD113" s="13"/>
      <c r="AE113" s="27"/>
      <c r="AF113" s="28"/>
      <c r="AG113" s="27"/>
      <c r="AH113" s="29"/>
      <c r="AI113" s="29"/>
      <c r="AJ113" s="29"/>
      <c r="AK113" s="29"/>
      <c r="AL113" s="29"/>
      <c r="AM113" s="11"/>
      <c r="AN113" s="11"/>
      <c r="AO113" s="11"/>
      <c r="AP113" s="11">
        <f t="shared" si="41"/>
        <v>0</v>
      </c>
      <c r="AQ113" s="11">
        <f t="shared" si="42"/>
        <v>14700.25</v>
      </c>
      <c r="AR113" s="11">
        <f t="shared" si="33"/>
        <v>14700.25</v>
      </c>
      <c r="AS113" s="11"/>
      <c r="AT113" s="11"/>
      <c r="AU113" s="11"/>
      <c r="AV113" s="11"/>
      <c r="AW113" s="11"/>
      <c r="AX113" s="11"/>
      <c r="AY113" s="11">
        <f t="shared" si="31"/>
        <v>14700.25</v>
      </c>
      <c r="AZ113" s="11"/>
      <c r="BA113" s="11">
        <f t="shared" si="43"/>
        <v>14700.25</v>
      </c>
      <c r="BB113" s="11">
        <f t="shared" si="44"/>
        <v>0</v>
      </c>
      <c r="BC113" s="11">
        <f t="shared" si="45"/>
        <v>22050.375</v>
      </c>
      <c r="BD113" s="11">
        <f t="shared" si="46"/>
        <v>0</v>
      </c>
      <c r="BE113" s="5" t="s">
        <v>83</v>
      </c>
      <c r="BF113" s="8"/>
      <c r="BG113" s="8"/>
      <c r="BH113" s="8"/>
      <c r="BI113" s="8"/>
    </row>
    <row r="114" spans="1:61" x14ac:dyDescent="0.3">
      <c r="A114" s="273"/>
      <c r="B114" s="23"/>
      <c r="C114" s="25">
        <f t="shared" si="39"/>
        <v>0</v>
      </c>
      <c r="D114" s="352"/>
      <c r="E114" s="352"/>
      <c r="F114" s="25"/>
      <c r="G114" s="25"/>
      <c r="H114" s="25"/>
      <c r="I114" s="25"/>
      <c r="J114" s="25"/>
      <c r="K114" s="25"/>
      <c r="L114" s="25"/>
      <c r="M114" s="352"/>
      <c r="N114" s="352"/>
      <c r="O114" s="25">
        <f t="shared" si="40"/>
        <v>0</v>
      </c>
      <c r="P114" s="352"/>
      <c r="Q114" s="352"/>
      <c r="R114" s="25"/>
      <c r="S114" s="25"/>
      <c r="T114" s="25"/>
      <c r="U114" s="25"/>
      <c r="V114" s="25"/>
      <c r="W114" s="25"/>
      <c r="X114" s="25"/>
      <c r="Y114" s="352"/>
      <c r="Z114" s="352"/>
      <c r="AA114" s="26"/>
      <c r="AB114" s="12"/>
      <c r="AC114" s="13">
        <f t="shared" si="32"/>
        <v>0</v>
      </c>
      <c r="AD114" s="13"/>
      <c r="AE114" s="27"/>
      <c r="AF114" s="28"/>
      <c r="AG114" s="27"/>
      <c r="AH114" s="29"/>
      <c r="AI114" s="29"/>
      <c r="AJ114" s="29"/>
      <c r="AK114" s="29"/>
      <c r="AL114" s="29"/>
      <c r="AM114" s="11"/>
      <c r="AN114" s="11"/>
      <c r="AO114" s="11"/>
      <c r="AP114" s="11">
        <f t="shared" si="41"/>
        <v>0</v>
      </c>
      <c r="AQ114" s="11">
        <f t="shared" si="42"/>
        <v>14700.25</v>
      </c>
      <c r="AR114" s="11">
        <f t="shared" si="33"/>
        <v>14700.25</v>
      </c>
      <c r="AS114" s="11"/>
      <c r="AT114" s="11"/>
      <c r="AU114" s="11"/>
      <c r="AV114" s="11"/>
      <c r="AW114" s="11"/>
      <c r="AX114" s="11"/>
      <c r="AY114" s="11">
        <f t="shared" si="31"/>
        <v>14700.25</v>
      </c>
      <c r="AZ114" s="11"/>
      <c r="BA114" s="11">
        <f t="shared" si="43"/>
        <v>14700.25</v>
      </c>
      <c r="BB114" s="11">
        <f t="shared" si="44"/>
        <v>0</v>
      </c>
      <c r="BC114" s="11">
        <f t="shared" si="45"/>
        <v>22050.375</v>
      </c>
      <c r="BD114" s="11">
        <f t="shared" si="46"/>
        <v>0</v>
      </c>
      <c r="BE114" s="5" t="s">
        <v>83</v>
      </c>
      <c r="BF114" s="8"/>
      <c r="BG114" s="8"/>
      <c r="BH114" s="8"/>
      <c r="BI114" s="8"/>
    </row>
    <row r="115" spans="1:61" x14ac:dyDescent="0.3">
      <c r="A115" s="273"/>
      <c r="B115" s="23"/>
      <c r="C115" s="25">
        <f t="shared" si="39"/>
        <v>0</v>
      </c>
      <c r="D115" s="352"/>
      <c r="E115" s="352"/>
      <c r="F115" s="25"/>
      <c r="G115" s="25"/>
      <c r="H115" s="25"/>
      <c r="I115" s="25"/>
      <c r="J115" s="25"/>
      <c r="K115" s="25"/>
      <c r="L115" s="25"/>
      <c r="M115" s="352"/>
      <c r="N115" s="352"/>
      <c r="O115" s="25">
        <f t="shared" si="40"/>
        <v>0</v>
      </c>
      <c r="P115" s="352"/>
      <c r="Q115" s="352"/>
      <c r="R115" s="25"/>
      <c r="S115" s="25"/>
      <c r="T115" s="25"/>
      <c r="U115" s="25"/>
      <c r="V115" s="25"/>
      <c r="W115" s="25"/>
      <c r="X115" s="25"/>
      <c r="Y115" s="352"/>
      <c r="Z115" s="352"/>
      <c r="AA115" s="26"/>
      <c r="AB115" s="12"/>
      <c r="AC115" s="13">
        <f t="shared" si="32"/>
        <v>0</v>
      </c>
      <c r="AD115" s="13"/>
      <c r="AE115" s="27"/>
      <c r="AF115" s="28"/>
      <c r="AG115" s="27"/>
      <c r="AH115" s="29"/>
      <c r="AI115" s="29"/>
      <c r="AJ115" s="29"/>
      <c r="AK115" s="29"/>
      <c r="AL115" s="29"/>
      <c r="AM115" s="11"/>
      <c r="AN115" s="11"/>
      <c r="AO115" s="11"/>
      <c r="AP115" s="11">
        <f t="shared" si="41"/>
        <v>0</v>
      </c>
      <c r="AQ115" s="11">
        <f t="shared" si="42"/>
        <v>14700.25</v>
      </c>
      <c r="AR115" s="11">
        <f t="shared" si="33"/>
        <v>14700.25</v>
      </c>
      <c r="AS115" s="11"/>
      <c r="AT115" s="11"/>
      <c r="AU115" s="11"/>
      <c r="AV115" s="11"/>
      <c r="AW115" s="11"/>
      <c r="AX115" s="11"/>
      <c r="AY115" s="11">
        <f t="shared" si="31"/>
        <v>14700.25</v>
      </c>
      <c r="AZ115" s="11"/>
      <c r="BA115" s="11">
        <f t="shared" si="43"/>
        <v>14700.25</v>
      </c>
      <c r="BB115" s="11">
        <f t="shared" si="44"/>
        <v>0</v>
      </c>
      <c r="BC115" s="11">
        <f t="shared" si="45"/>
        <v>22050.375</v>
      </c>
      <c r="BD115" s="11">
        <f t="shared" si="46"/>
        <v>0</v>
      </c>
      <c r="BE115" s="5" t="s">
        <v>83</v>
      </c>
      <c r="BF115" s="8"/>
      <c r="BG115" s="8"/>
      <c r="BH115" s="8"/>
      <c r="BI115" s="8"/>
    </row>
    <row r="116" spans="1:61" x14ac:dyDescent="0.3">
      <c r="A116" s="273"/>
      <c r="B116" s="23"/>
      <c r="C116" s="25">
        <f t="shared" si="39"/>
        <v>0</v>
      </c>
      <c r="D116" s="352"/>
      <c r="E116" s="352"/>
      <c r="F116" s="25"/>
      <c r="G116" s="25"/>
      <c r="H116" s="25"/>
      <c r="I116" s="25"/>
      <c r="J116" s="25"/>
      <c r="K116" s="25"/>
      <c r="L116" s="25"/>
      <c r="M116" s="352"/>
      <c r="N116" s="352"/>
      <c r="O116" s="25">
        <f t="shared" si="40"/>
        <v>0</v>
      </c>
      <c r="P116" s="352"/>
      <c r="Q116" s="352"/>
      <c r="R116" s="25"/>
      <c r="S116" s="25"/>
      <c r="T116" s="25"/>
      <c r="U116" s="25"/>
      <c r="V116" s="25"/>
      <c r="W116" s="25"/>
      <c r="X116" s="25"/>
      <c r="Y116" s="352"/>
      <c r="Z116" s="352"/>
      <c r="AA116" s="26"/>
      <c r="AB116" s="12"/>
      <c r="AC116" s="13">
        <f t="shared" si="32"/>
        <v>0</v>
      </c>
      <c r="AD116" s="13"/>
      <c r="AE116" s="27"/>
      <c r="AF116" s="28"/>
      <c r="AG116" s="27"/>
      <c r="AH116" s="29"/>
      <c r="AI116" s="29"/>
      <c r="AJ116" s="29"/>
      <c r="AK116" s="29"/>
      <c r="AL116" s="29"/>
      <c r="AM116" s="11"/>
      <c r="AN116" s="11"/>
      <c r="AO116" s="11"/>
      <c r="AP116" s="11">
        <f t="shared" si="41"/>
        <v>0</v>
      </c>
      <c r="AQ116" s="11">
        <f t="shared" si="42"/>
        <v>14700.25</v>
      </c>
      <c r="AR116" s="11">
        <f t="shared" si="33"/>
        <v>14700.25</v>
      </c>
      <c r="AS116" s="11"/>
      <c r="AT116" s="11"/>
      <c r="AU116" s="11"/>
      <c r="AV116" s="11"/>
      <c r="AW116" s="11"/>
      <c r="AX116" s="11"/>
      <c r="AY116" s="11">
        <f t="shared" si="31"/>
        <v>14700.25</v>
      </c>
      <c r="AZ116" s="11"/>
      <c r="BA116" s="11">
        <f t="shared" si="43"/>
        <v>14700.25</v>
      </c>
      <c r="BB116" s="11">
        <f t="shared" si="44"/>
        <v>0</v>
      </c>
      <c r="BC116" s="11">
        <f t="shared" si="45"/>
        <v>22050.375</v>
      </c>
      <c r="BD116" s="11">
        <f t="shared" si="46"/>
        <v>0</v>
      </c>
      <c r="BE116" s="5" t="s">
        <v>83</v>
      </c>
      <c r="BF116" s="8"/>
      <c r="BG116" s="8"/>
      <c r="BH116" s="8"/>
      <c r="BI116" s="8"/>
    </row>
    <row r="117" spans="1:61" x14ac:dyDescent="0.3">
      <c r="A117" s="273"/>
      <c r="B117" s="23"/>
      <c r="C117" s="25">
        <f t="shared" si="39"/>
        <v>0</v>
      </c>
      <c r="D117" s="352"/>
      <c r="E117" s="352"/>
      <c r="F117" s="25"/>
      <c r="G117" s="25"/>
      <c r="H117" s="25"/>
      <c r="I117" s="25"/>
      <c r="J117" s="25"/>
      <c r="K117" s="25"/>
      <c r="L117" s="25"/>
      <c r="M117" s="352"/>
      <c r="N117" s="352"/>
      <c r="O117" s="25">
        <f t="shared" si="40"/>
        <v>0</v>
      </c>
      <c r="P117" s="352"/>
      <c r="Q117" s="352"/>
      <c r="R117" s="25"/>
      <c r="S117" s="25"/>
      <c r="T117" s="25"/>
      <c r="U117" s="25"/>
      <c r="V117" s="25"/>
      <c r="W117" s="25"/>
      <c r="X117" s="25"/>
      <c r="Y117" s="352"/>
      <c r="Z117" s="352"/>
      <c r="AA117" s="26"/>
      <c r="AB117" s="12"/>
      <c r="AC117" s="13">
        <f t="shared" si="32"/>
        <v>0</v>
      </c>
      <c r="AD117" s="13"/>
      <c r="AE117" s="27"/>
      <c r="AF117" s="28"/>
      <c r="AG117" s="27"/>
      <c r="AH117" s="29"/>
      <c r="AI117" s="29"/>
      <c r="AJ117" s="29"/>
      <c r="AK117" s="29"/>
      <c r="AL117" s="29"/>
      <c r="AM117" s="11"/>
      <c r="AN117" s="11"/>
      <c r="AO117" s="11"/>
      <c r="AP117" s="11">
        <f t="shared" si="41"/>
        <v>0</v>
      </c>
      <c r="AQ117" s="11">
        <f t="shared" si="42"/>
        <v>14700.25</v>
      </c>
      <c r="AR117" s="11">
        <f t="shared" si="33"/>
        <v>14700.25</v>
      </c>
      <c r="AS117" s="11"/>
      <c r="AT117" s="11"/>
      <c r="AU117" s="11"/>
      <c r="AV117" s="11"/>
      <c r="AW117" s="11"/>
      <c r="AX117" s="11"/>
      <c r="AY117" s="11">
        <f t="shared" si="31"/>
        <v>14700.25</v>
      </c>
      <c r="AZ117" s="11"/>
      <c r="BA117" s="11">
        <f t="shared" si="43"/>
        <v>14700.25</v>
      </c>
      <c r="BB117" s="11">
        <f t="shared" si="44"/>
        <v>0</v>
      </c>
      <c r="BC117" s="11">
        <f t="shared" si="45"/>
        <v>22050.375</v>
      </c>
      <c r="BD117" s="11">
        <f t="shared" si="46"/>
        <v>0</v>
      </c>
      <c r="BE117" s="5" t="s">
        <v>83</v>
      </c>
      <c r="BF117" s="8"/>
      <c r="BG117" s="8"/>
      <c r="BH117" s="8"/>
      <c r="BI117" s="8"/>
    </row>
    <row r="118" spans="1:61" x14ac:dyDescent="0.3">
      <c r="A118" s="273"/>
      <c r="B118" s="23"/>
      <c r="C118" s="25">
        <f t="shared" si="39"/>
        <v>0</v>
      </c>
      <c r="D118" s="352"/>
      <c r="E118" s="352"/>
      <c r="F118" s="25"/>
      <c r="G118" s="25"/>
      <c r="H118" s="25"/>
      <c r="I118" s="25"/>
      <c r="J118" s="25"/>
      <c r="K118" s="25"/>
      <c r="L118" s="25"/>
      <c r="M118" s="352"/>
      <c r="N118" s="352"/>
      <c r="O118" s="25">
        <f t="shared" si="40"/>
        <v>0</v>
      </c>
      <c r="P118" s="352"/>
      <c r="Q118" s="352"/>
      <c r="R118" s="25"/>
      <c r="S118" s="25"/>
      <c r="T118" s="25"/>
      <c r="U118" s="25"/>
      <c r="V118" s="25"/>
      <c r="W118" s="25"/>
      <c r="X118" s="25"/>
      <c r="Y118" s="352"/>
      <c r="Z118" s="352"/>
      <c r="AA118" s="26"/>
      <c r="AB118" s="12"/>
      <c r="AC118" s="13">
        <f t="shared" si="32"/>
        <v>0</v>
      </c>
      <c r="AD118" s="13"/>
      <c r="AE118" s="27"/>
      <c r="AF118" s="28"/>
      <c r="AG118" s="27"/>
      <c r="AH118" s="29"/>
      <c r="AI118" s="29"/>
      <c r="AJ118" s="29"/>
      <c r="AK118" s="29"/>
      <c r="AL118" s="29"/>
      <c r="AM118" s="11"/>
      <c r="AN118" s="11"/>
      <c r="AO118" s="11"/>
      <c r="AP118" s="11">
        <f t="shared" si="41"/>
        <v>0</v>
      </c>
      <c r="AQ118" s="11">
        <f t="shared" si="42"/>
        <v>14700.25</v>
      </c>
      <c r="AR118" s="11">
        <f t="shared" si="33"/>
        <v>14700.25</v>
      </c>
      <c r="AS118" s="11"/>
      <c r="AT118" s="11"/>
      <c r="AU118" s="11"/>
      <c r="AV118" s="11"/>
      <c r="AW118" s="11"/>
      <c r="AX118" s="11"/>
      <c r="AY118" s="11">
        <f t="shared" si="31"/>
        <v>14700.25</v>
      </c>
      <c r="AZ118" s="11"/>
      <c r="BA118" s="11">
        <f t="shared" si="43"/>
        <v>14700.25</v>
      </c>
      <c r="BB118" s="11">
        <f t="shared" si="44"/>
        <v>0</v>
      </c>
      <c r="BC118" s="11">
        <f t="shared" si="45"/>
        <v>22050.375</v>
      </c>
      <c r="BD118" s="11">
        <f t="shared" si="46"/>
        <v>0</v>
      </c>
      <c r="BE118" s="5" t="s">
        <v>83</v>
      </c>
      <c r="BF118" s="8"/>
      <c r="BG118" s="8"/>
      <c r="BH118" s="8"/>
      <c r="BI118" s="8"/>
    </row>
    <row r="119" spans="1:61" x14ac:dyDescent="0.3">
      <c r="A119" s="273"/>
      <c r="B119" s="23"/>
      <c r="C119" s="25">
        <f t="shared" si="39"/>
        <v>0</v>
      </c>
      <c r="D119" s="352"/>
      <c r="E119" s="352"/>
      <c r="F119" s="25"/>
      <c r="G119" s="25"/>
      <c r="H119" s="25"/>
      <c r="I119" s="25"/>
      <c r="J119" s="25"/>
      <c r="K119" s="25"/>
      <c r="L119" s="25"/>
      <c r="M119" s="352"/>
      <c r="N119" s="352"/>
      <c r="O119" s="25">
        <f t="shared" si="40"/>
        <v>0</v>
      </c>
      <c r="P119" s="352"/>
      <c r="Q119" s="352"/>
      <c r="R119" s="25"/>
      <c r="S119" s="25"/>
      <c r="T119" s="25"/>
      <c r="U119" s="25"/>
      <c r="V119" s="25"/>
      <c r="W119" s="25"/>
      <c r="X119" s="25"/>
      <c r="Y119" s="352"/>
      <c r="Z119" s="352"/>
      <c r="AA119" s="26"/>
      <c r="AB119" s="12"/>
      <c r="AC119" s="13">
        <f t="shared" si="32"/>
        <v>0</v>
      </c>
      <c r="AD119" s="13"/>
      <c r="AE119" s="27"/>
      <c r="AF119" s="28"/>
      <c r="AG119" s="27"/>
      <c r="AH119" s="29"/>
      <c r="AI119" s="29"/>
      <c r="AJ119" s="29"/>
      <c r="AK119" s="29"/>
      <c r="AL119" s="29"/>
      <c r="AM119" s="11"/>
      <c r="AN119" s="11"/>
      <c r="AO119" s="11"/>
      <c r="AP119" s="11">
        <f t="shared" si="41"/>
        <v>0</v>
      </c>
      <c r="AQ119" s="11">
        <f t="shared" si="42"/>
        <v>14700.25</v>
      </c>
      <c r="AR119" s="11">
        <f t="shared" si="33"/>
        <v>14700.25</v>
      </c>
      <c r="AS119" s="11"/>
      <c r="AT119" s="11"/>
      <c r="AU119" s="11"/>
      <c r="AV119" s="11"/>
      <c r="AW119" s="11"/>
      <c r="AX119" s="11"/>
      <c r="AY119" s="11">
        <f t="shared" si="31"/>
        <v>14700.25</v>
      </c>
      <c r="AZ119" s="11"/>
      <c r="BA119" s="11">
        <f t="shared" si="43"/>
        <v>14700.25</v>
      </c>
      <c r="BB119" s="11">
        <f t="shared" si="44"/>
        <v>0</v>
      </c>
      <c r="BC119" s="11">
        <f t="shared" si="45"/>
        <v>22050.375</v>
      </c>
      <c r="BD119" s="11">
        <f t="shared" si="46"/>
        <v>0</v>
      </c>
      <c r="BE119" s="5" t="s">
        <v>83</v>
      </c>
      <c r="BF119" s="8"/>
      <c r="BG119" s="8"/>
      <c r="BH119" s="8"/>
      <c r="BI119" s="8"/>
    </row>
    <row r="120" spans="1:61" x14ac:dyDescent="0.3">
      <c r="A120" s="273"/>
      <c r="B120" s="23"/>
      <c r="C120" s="25">
        <f t="shared" si="39"/>
        <v>0</v>
      </c>
      <c r="D120" s="352"/>
      <c r="E120" s="352"/>
      <c r="F120" s="25"/>
      <c r="G120" s="25"/>
      <c r="H120" s="25"/>
      <c r="I120" s="25"/>
      <c r="J120" s="25"/>
      <c r="K120" s="25"/>
      <c r="L120" s="25"/>
      <c r="M120" s="352"/>
      <c r="N120" s="352"/>
      <c r="O120" s="25">
        <f t="shared" si="40"/>
        <v>0</v>
      </c>
      <c r="P120" s="352"/>
      <c r="Q120" s="352"/>
      <c r="R120" s="25"/>
      <c r="S120" s="25"/>
      <c r="T120" s="25"/>
      <c r="U120" s="25"/>
      <c r="V120" s="25"/>
      <c r="W120" s="25"/>
      <c r="X120" s="25"/>
      <c r="Y120" s="352"/>
      <c r="Z120" s="352"/>
      <c r="AA120" s="26"/>
      <c r="AB120" s="12"/>
      <c r="AC120" s="13">
        <f t="shared" si="32"/>
        <v>0</v>
      </c>
      <c r="AD120" s="13"/>
      <c r="AE120" s="27"/>
      <c r="AF120" s="28"/>
      <c r="AG120" s="27"/>
      <c r="AH120" s="29"/>
      <c r="AI120" s="29"/>
      <c r="AJ120" s="29"/>
      <c r="AK120" s="29"/>
      <c r="AL120" s="29"/>
      <c r="AM120" s="11"/>
      <c r="AN120" s="11"/>
      <c r="AO120" s="11"/>
      <c r="AP120" s="11">
        <f t="shared" si="41"/>
        <v>0</v>
      </c>
      <c r="AQ120" s="11">
        <f t="shared" si="42"/>
        <v>14700.25</v>
      </c>
      <c r="AR120" s="11">
        <f t="shared" si="33"/>
        <v>14700.25</v>
      </c>
      <c r="AS120" s="11"/>
      <c r="AT120" s="11"/>
      <c r="AU120" s="11"/>
      <c r="AV120" s="11"/>
      <c r="AW120" s="11"/>
      <c r="AX120" s="11"/>
      <c r="AY120" s="11">
        <f t="shared" si="31"/>
        <v>14700.25</v>
      </c>
      <c r="AZ120" s="11"/>
      <c r="BA120" s="11">
        <f t="shared" si="43"/>
        <v>14700.25</v>
      </c>
      <c r="BB120" s="11">
        <f t="shared" si="44"/>
        <v>0</v>
      </c>
      <c r="BC120" s="11">
        <f t="shared" si="45"/>
        <v>22050.375</v>
      </c>
      <c r="BD120" s="11">
        <f t="shared" si="46"/>
        <v>0</v>
      </c>
      <c r="BE120" s="5" t="s">
        <v>83</v>
      </c>
      <c r="BF120" s="8"/>
      <c r="BG120" s="8"/>
      <c r="BH120" s="8"/>
      <c r="BI120" s="8"/>
    </row>
    <row r="121" spans="1:61" x14ac:dyDescent="0.3">
      <c r="A121" s="273"/>
      <c r="B121" s="23"/>
      <c r="C121" s="25">
        <f t="shared" si="39"/>
        <v>0</v>
      </c>
      <c r="D121" s="352"/>
      <c r="E121" s="352"/>
      <c r="F121" s="25"/>
      <c r="G121" s="25"/>
      <c r="H121" s="25"/>
      <c r="I121" s="25"/>
      <c r="J121" s="25"/>
      <c r="K121" s="25"/>
      <c r="L121" s="25"/>
      <c r="M121" s="352"/>
      <c r="N121" s="352"/>
      <c r="O121" s="25">
        <f t="shared" si="40"/>
        <v>0</v>
      </c>
      <c r="P121" s="352"/>
      <c r="Q121" s="352"/>
      <c r="R121" s="25"/>
      <c r="S121" s="25"/>
      <c r="T121" s="25"/>
      <c r="U121" s="25"/>
      <c r="V121" s="25"/>
      <c r="W121" s="25"/>
      <c r="X121" s="25"/>
      <c r="Y121" s="352"/>
      <c r="Z121" s="352"/>
      <c r="AA121" s="26"/>
      <c r="AB121" s="12"/>
      <c r="AC121" s="13">
        <f t="shared" si="32"/>
        <v>0</v>
      </c>
      <c r="AD121" s="13"/>
      <c r="AE121" s="27"/>
      <c r="AF121" s="28"/>
      <c r="AG121" s="27"/>
      <c r="AH121" s="29"/>
      <c r="AI121" s="29"/>
      <c r="AJ121" s="29"/>
      <c r="AK121" s="29"/>
      <c r="AL121" s="29"/>
      <c r="AM121" s="11"/>
      <c r="AN121" s="11"/>
      <c r="AO121" s="11"/>
      <c r="AP121" s="11">
        <f t="shared" si="41"/>
        <v>0</v>
      </c>
      <c r="AQ121" s="11">
        <f t="shared" si="42"/>
        <v>14700.25</v>
      </c>
      <c r="AR121" s="11">
        <f t="shared" si="33"/>
        <v>14700.25</v>
      </c>
      <c r="AS121" s="11"/>
      <c r="AT121" s="11"/>
      <c r="AU121" s="11"/>
      <c r="AV121" s="11"/>
      <c r="AW121" s="11"/>
      <c r="AX121" s="11"/>
      <c r="AY121" s="11">
        <f t="shared" si="31"/>
        <v>14700.25</v>
      </c>
      <c r="AZ121" s="11"/>
      <c r="BA121" s="11">
        <f t="shared" si="43"/>
        <v>14700.25</v>
      </c>
      <c r="BB121" s="11">
        <f t="shared" si="44"/>
        <v>0</v>
      </c>
      <c r="BC121" s="11">
        <f t="shared" si="45"/>
        <v>22050.375</v>
      </c>
      <c r="BD121" s="11">
        <f t="shared" si="46"/>
        <v>0</v>
      </c>
      <c r="BE121" s="5" t="s">
        <v>83</v>
      </c>
      <c r="BF121" s="8"/>
      <c r="BG121" s="8"/>
      <c r="BH121" s="8"/>
      <c r="BI121" s="8"/>
    </row>
    <row r="122" spans="1:61" x14ac:dyDescent="0.3">
      <c r="A122" s="357"/>
      <c r="B122" s="23"/>
      <c r="C122" s="25">
        <f t="shared" si="39"/>
        <v>0</v>
      </c>
      <c r="D122" s="352"/>
      <c r="E122" s="352"/>
      <c r="F122" s="25"/>
      <c r="G122" s="25"/>
      <c r="H122" s="25"/>
      <c r="I122" s="25"/>
      <c r="J122" s="25"/>
      <c r="K122" s="25"/>
      <c r="L122" s="25"/>
      <c r="M122" s="352"/>
      <c r="N122" s="352"/>
      <c r="O122" s="25">
        <f t="shared" si="40"/>
        <v>0</v>
      </c>
      <c r="P122" s="358"/>
      <c r="Q122" s="358"/>
      <c r="R122" s="32"/>
      <c r="S122" s="32"/>
      <c r="T122" s="32"/>
      <c r="U122" s="32"/>
      <c r="V122" s="32"/>
      <c r="W122" s="32"/>
      <c r="X122" s="32"/>
      <c r="Y122" s="358"/>
      <c r="Z122" s="358"/>
      <c r="AA122" s="27"/>
      <c r="AB122" s="13"/>
      <c r="AC122" s="13">
        <f t="shared" si="32"/>
        <v>0</v>
      </c>
      <c r="AD122" s="13"/>
      <c r="AE122" s="13"/>
      <c r="AF122" s="31"/>
      <c r="AG122" s="13"/>
      <c r="AH122" s="13"/>
      <c r="AI122" s="13"/>
      <c r="AJ122" s="13"/>
      <c r="AK122" s="13"/>
      <c r="AL122" s="13"/>
      <c r="AM122" s="13"/>
      <c r="AN122" s="13"/>
      <c r="AO122" s="13"/>
      <c r="AP122" s="11">
        <f t="shared" si="41"/>
        <v>0</v>
      </c>
      <c r="AQ122" s="11">
        <f t="shared" si="42"/>
        <v>14700.25</v>
      </c>
      <c r="AR122" s="11">
        <f t="shared" si="33"/>
        <v>14700.25</v>
      </c>
      <c r="AS122" s="13"/>
      <c r="AT122" s="13"/>
      <c r="AU122" s="13"/>
      <c r="AV122" s="13"/>
      <c r="AW122" s="13"/>
      <c r="AX122" s="13"/>
      <c r="AY122" s="11">
        <f t="shared" si="31"/>
        <v>14700.25</v>
      </c>
      <c r="AZ122" s="13"/>
      <c r="BA122" s="11">
        <f t="shared" si="43"/>
        <v>14700.25</v>
      </c>
      <c r="BB122" s="11">
        <f t="shared" si="44"/>
        <v>0</v>
      </c>
      <c r="BC122" s="11">
        <f t="shared" si="45"/>
        <v>22050.375</v>
      </c>
      <c r="BD122" s="11">
        <f t="shared" si="46"/>
        <v>0</v>
      </c>
      <c r="BE122" s="8" t="s">
        <v>83</v>
      </c>
      <c r="BF122" s="8"/>
      <c r="BG122" s="8"/>
      <c r="BH122" s="8"/>
      <c r="BI122" s="8"/>
    </row>
    <row r="123" spans="1:61" x14ac:dyDescent="0.3">
      <c r="A123" s="357"/>
      <c r="B123" s="23"/>
      <c r="C123" s="25">
        <f t="shared" si="39"/>
        <v>0</v>
      </c>
      <c r="D123" s="352"/>
      <c r="E123" s="352"/>
      <c r="F123" s="25"/>
      <c r="G123" s="25"/>
      <c r="H123" s="25"/>
      <c r="I123" s="25"/>
      <c r="J123" s="25"/>
      <c r="K123" s="25"/>
      <c r="L123" s="25"/>
      <c r="M123" s="352"/>
      <c r="N123" s="352"/>
      <c r="O123" s="25">
        <f t="shared" si="40"/>
        <v>0</v>
      </c>
      <c r="P123" s="358"/>
      <c r="Q123" s="358"/>
      <c r="R123" s="32"/>
      <c r="S123" s="32"/>
      <c r="T123" s="32"/>
      <c r="U123" s="32"/>
      <c r="V123" s="32"/>
      <c r="W123" s="32"/>
      <c r="X123" s="32"/>
      <c r="Y123" s="358"/>
      <c r="Z123" s="358"/>
      <c r="AA123" s="27"/>
      <c r="AB123" s="13"/>
      <c r="AC123" s="13">
        <f t="shared" si="32"/>
        <v>0</v>
      </c>
      <c r="AD123" s="13"/>
      <c r="AE123" s="13"/>
      <c r="AF123" s="31"/>
      <c r="AG123" s="13"/>
      <c r="AH123" s="13"/>
      <c r="AI123" s="13"/>
      <c r="AJ123" s="13"/>
      <c r="AK123" s="13"/>
      <c r="AL123" s="13"/>
      <c r="AM123" s="13"/>
      <c r="AN123" s="13"/>
      <c r="AO123" s="13"/>
      <c r="AP123" s="11">
        <f t="shared" si="41"/>
        <v>0</v>
      </c>
      <c r="AQ123" s="11">
        <f t="shared" si="42"/>
        <v>14700.25</v>
      </c>
      <c r="AR123" s="11">
        <f t="shared" si="33"/>
        <v>14700.25</v>
      </c>
      <c r="AS123" s="13"/>
      <c r="AT123" s="13"/>
      <c r="AU123" s="13"/>
      <c r="AV123" s="13"/>
      <c r="AW123" s="13"/>
      <c r="AX123" s="13"/>
      <c r="AY123" s="11">
        <f t="shared" si="31"/>
        <v>14700.25</v>
      </c>
      <c r="AZ123" s="13"/>
      <c r="BA123" s="11">
        <f t="shared" si="43"/>
        <v>14700.25</v>
      </c>
      <c r="BB123" s="11">
        <f t="shared" si="44"/>
        <v>0</v>
      </c>
      <c r="BC123" s="11">
        <f t="shared" si="45"/>
        <v>22050.375</v>
      </c>
      <c r="BD123" s="11">
        <f t="shared" si="46"/>
        <v>0</v>
      </c>
      <c r="BE123" s="8" t="s">
        <v>83</v>
      </c>
      <c r="BF123" s="8"/>
      <c r="BG123" s="8"/>
      <c r="BH123" s="8"/>
      <c r="BI123" s="8"/>
    </row>
    <row r="124" spans="1:61" x14ac:dyDescent="0.3">
      <c r="A124" s="357"/>
      <c r="B124" s="23"/>
      <c r="C124" s="25">
        <f t="shared" si="39"/>
        <v>0</v>
      </c>
      <c r="D124" s="352"/>
      <c r="E124" s="352"/>
      <c r="F124" s="25"/>
      <c r="G124" s="25"/>
      <c r="H124" s="25"/>
      <c r="I124" s="25"/>
      <c r="J124" s="25"/>
      <c r="K124" s="25"/>
      <c r="L124" s="25"/>
      <c r="M124" s="352"/>
      <c r="N124" s="352"/>
      <c r="O124" s="25">
        <f t="shared" si="40"/>
        <v>0</v>
      </c>
      <c r="P124" s="358"/>
      <c r="Q124" s="358"/>
      <c r="R124" s="32"/>
      <c r="S124" s="32"/>
      <c r="T124" s="32"/>
      <c r="U124" s="32"/>
      <c r="V124" s="32"/>
      <c r="W124" s="32"/>
      <c r="X124" s="32"/>
      <c r="Y124" s="358"/>
      <c r="Z124" s="358"/>
      <c r="AA124" s="27"/>
      <c r="AB124" s="13"/>
      <c r="AC124" s="13">
        <f t="shared" si="32"/>
        <v>0</v>
      </c>
      <c r="AD124" s="13"/>
      <c r="AE124" s="13"/>
      <c r="AF124" s="31"/>
      <c r="AG124" s="13"/>
      <c r="AH124" s="13"/>
      <c r="AI124" s="13"/>
      <c r="AJ124" s="13"/>
      <c r="AK124" s="13"/>
      <c r="AL124" s="13"/>
      <c r="AM124" s="13"/>
      <c r="AN124" s="13"/>
      <c r="AO124" s="13"/>
      <c r="AP124" s="11">
        <f t="shared" si="41"/>
        <v>0</v>
      </c>
      <c r="AQ124" s="11">
        <f t="shared" si="42"/>
        <v>14700.25</v>
      </c>
      <c r="AR124" s="11">
        <f t="shared" si="33"/>
        <v>14700.25</v>
      </c>
      <c r="AS124" s="13"/>
      <c r="AT124" s="13"/>
      <c r="AU124" s="13"/>
      <c r="AV124" s="13"/>
      <c r="AW124" s="13"/>
      <c r="AX124" s="13"/>
      <c r="AY124" s="11">
        <f t="shared" si="31"/>
        <v>14700.25</v>
      </c>
      <c r="AZ124" s="13"/>
      <c r="BA124" s="11">
        <f t="shared" si="43"/>
        <v>14700.25</v>
      </c>
      <c r="BB124" s="11">
        <f t="shared" si="44"/>
        <v>0</v>
      </c>
      <c r="BC124" s="11">
        <f t="shared" si="45"/>
        <v>22050.375</v>
      </c>
      <c r="BD124" s="11">
        <f t="shared" si="46"/>
        <v>0</v>
      </c>
      <c r="BE124" s="8" t="s">
        <v>83</v>
      </c>
      <c r="BF124" s="8"/>
      <c r="BG124" s="8"/>
      <c r="BH124" s="8"/>
      <c r="BI124" s="8"/>
    </row>
    <row r="125" spans="1:61" x14ac:dyDescent="0.3">
      <c r="A125" s="357"/>
      <c r="B125" s="23"/>
      <c r="C125" s="25">
        <f t="shared" si="39"/>
        <v>0</v>
      </c>
      <c r="D125" s="352"/>
      <c r="E125" s="352"/>
      <c r="F125" s="25"/>
      <c r="G125" s="25"/>
      <c r="H125" s="25"/>
      <c r="I125" s="25"/>
      <c r="J125" s="25"/>
      <c r="K125" s="25"/>
      <c r="L125" s="25"/>
      <c r="M125" s="352"/>
      <c r="N125" s="352"/>
      <c r="O125" s="25">
        <f t="shared" si="40"/>
        <v>0</v>
      </c>
      <c r="P125" s="358"/>
      <c r="Q125" s="358"/>
      <c r="R125" s="32"/>
      <c r="S125" s="32"/>
      <c r="T125" s="32"/>
      <c r="U125" s="32"/>
      <c r="V125" s="32"/>
      <c r="W125" s="32"/>
      <c r="X125" s="32"/>
      <c r="Y125" s="358"/>
      <c r="Z125" s="358"/>
      <c r="AA125" s="27"/>
      <c r="AB125" s="13"/>
      <c r="AC125" s="13">
        <f t="shared" si="32"/>
        <v>0</v>
      </c>
      <c r="AD125" s="13"/>
      <c r="AE125" s="13"/>
      <c r="AF125" s="31"/>
      <c r="AG125" s="13"/>
      <c r="AH125" s="13"/>
      <c r="AI125" s="13"/>
      <c r="AJ125" s="13"/>
      <c r="AK125" s="13"/>
      <c r="AL125" s="13"/>
      <c r="AM125" s="13"/>
      <c r="AN125" s="13"/>
      <c r="AO125" s="13"/>
      <c r="AP125" s="11">
        <f t="shared" si="41"/>
        <v>0</v>
      </c>
      <c r="AQ125" s="11">
        <f t="shared" si="42"/>
        <v>14700.25</v>
      </c>
      <c r="AR125" s="11">
        <f t="shared" si="33"/>
        <v>14700.25</v>
      </c>
      <c r="AS125" s="13"/>
      <c r="AT125" s="13"/>
      <c r="AU125" s="13"/>
      <c r="AV125" s="13"/>
      <c r="AW125" s="13"/>
      <c r="AX125" s="13"/>
      <c r="AY125" s="11">
        <f t="shared" si="31"/>
        <v>14700.25</v>
      </c>
      <c r="AZ125" s="13"/>
      <c r="BA125" s="11">
        <f t="shared" si="43"/>
        <v>14700.25</v>
      </c>
      <c r="BB125" s="11">
        <f t="shared" si="44"/>
        <v>0</v>
      </c>
      <c r="BC125" s="11">
        <f t="shared" si="45"/>
        <v>22050.375</v>
      </c>
      <c r="BD125" s="11">
        <f t="shared" si="46"/>
        <v>0</v>
      </c>
      <c r="BE125" s="8" t="s">
        <v>83</v>
      </c>
      <c r="BF125" s="8"/>
      <c r="BG125" s="8"/>
      <c r="BH125" s="8"/>
      <c r="BI125" s="8"/>
    </row>
    <row r="126" spans="1:61" x14ac:dyDescent="0.3">
      <c r="A126" s="357"/>
      <c r="B126" s="23"/>
      <c r="C126" s="25">
        <f t="shared" si="39"/>
        <v>0</v>
      </c>
      <c r="D126" s="352"/>
      <c r="E126" s="352"/>
      <c r="F126" s="25"/>
      <c r="G126" s="25"/>
      <c r="H126" s="25"/>
      <c r="I126" s="25"/>
      <c r="J126" s="25"/>
      <c r="K126" s="25"/>
      <c r="L126" s="25"/>
      <c r="M126" s="352"/>
      <c r="N126" s="352"/>
      <c r="O126" s="25">
        <f t="shared" si="40"/>
        <v>0</v>
      </c>
      <c r="P126" s="358"/>
      <c r="Q126" s="358"/>
      <c r="R126" s="32"/>
      <c r="S126" s="32"/>
      <c r="T126" s="32"/>
      <c r="U126" s="32"/>
      <c r="V126" s="32"/>
      <c r="W126" s="32"/>
      <c r="X126" s="32"/>
      <c r="Y126" s="358"/>
      <c r="Z126" s="358"/>
      <c r="AA126" s="27"/>
      <c r="AB126" s="13"/>
      <c r="AC126" s="13">
        <f t="shared" si="32"/>
        <v>0</v>
      </c>
      <c r="AD126" s="13"/>
      <c r="AE126" s="13"/>
      <c r="AF126" s="31"/>
      <c r="AG126" s="13"/>
      <c r="AH126" s="13"/>
      <c r="AI126" s="13"/>
      <c r="AJ126" s="13"/>
      <c r="AK126" s="13"/>
      <c r="AL126" s="13"/>
      <c r="AM126" s="13"/>
      <c r="AN126" s="13"/>
      <c r="AO126" s="13"/>
      <c r="AP126" s="11">
        <f t="shared" si="41"/>
        <v>0</v>
      </c>
      <c r="AQ126" s="11">
        <f t="shared" si="42"/>
        <v>14700.25</v>
      </c>
      <c r="AR126" s="11">
        <f t="shared" si="33"/>
        <v>14700.25</v>
      </c>
      <c r="AS126" s="13"/>
      <c r="AT126" s="13"/>
      <c r="AU126" s="13"/>
      <c r="AV126" s="13"/>
      <c r="AW126" s="13"/>
      <c r="AX126" s="13"/>
      <c r="AY126" s="11">
        <f t="shared" si="31"/>
        <v>14700.25</v>
      </c>
      <c r="AZ126" s="13"/>
      <c r="BA126" s="11">
        <f t="shared" si="43"/>
        <v>14700.25</v>
      </c>
      <c r="BB126" s="11">
        <f t="shared" si="44"/>
        <v>0</v>
      </c>
      <c r="BC126" s="11">
        <f t="shared" si="45"/>
        <v>22050.375</v>
      </c>
      <c r="BD126" s="11">
        <f t="shared" si="46"/>
        <v>0</v>
      </c>
      <c r="BE126" s="8" t="s">
        <v>83</v>
      </c>
      <c r="BF126" s="8"/>
      <c r="BG126" s="8"/>
      <c r="BH126" s="8"/>
      <c r="BI126" s="8"/>
    </row>
    <row r="127" spans="1:61" x14ac:dyDescent="0.3">
      <c r="A127" s="359"/>
      <c r="B127" s="33"/>
      <c r="C127" s="25">
        <f t="shared" si="39"/>
        <v>0</v>
      </c>
      <c r="D127" s="352"/>
      <c r="E127" s="352"/>
      <c r="F127" s="25"/>
      <c r="G127" s="25"/>
      <c r="H127" s="25"/>
      <c r="I127" s="25"/>
      <c r="J127" s="25"/>
      <c r="K127" s="25"/>
      <c r="L127" s="25"/>
      <c r="M127" s="352"/>
      <c r="N127" s="352"/>
      <c r="O127" s="25">
        <f t="shared" si="40"/>
        <v>0</v>
      </c>
      <c r="P127" s="360"/>
      <c r="Q127" s="360"/>
      <c r="R127" s="33"/>
      <c r="S127" s="33"/>
      <c r="T127" s="33"/>
      <c r="U127" s="33"/>
      <c r="V127" s="33"/>
      <c r="W127" s="33"/>
      <c r="X127" s="33"/>
      <c r="Y127" s="360"/>
      <c r="Z127" s="360"/>
      <c r="AA127" s="13"/>
      <c r="AB127" s="34"/>
      <c r="AC127" s="13">
        <f t="shared" si="32"/>
        <v>0</v>
      </c>
      <c r="AD127" s="27"/>
      <c r="AE127" s="27"/>
      <c r="AF127" s="28"/>
      <c r="AG127" s="27"/>
      <c r="AH127" s="29"/>
      <c r="AI127" s="29"/>
      <c r="AJ127" s="29"/>
      <c r="AK127" s="29"/>
      <c r="AL127" s="29"/>
      <c r="AM127" s="11"/>
      <c r="AN127" s="11"/>
      <c r="AO127" s="11"/>
      <c r="AP127" s="11">
        <f t="shared" si="41"/>
        <v>0</v>
      </c>
      <c r="AQ127" s="11">
        <f t="shared" si="42"/>
        <v>14700.25</v>
      </c>
      <c r="AR127" s="11">
        <f t="shared" si="33"/>
        <v>14700.25</v>
      </c>
      <c r="AS127" s="13"/>
      <c r="AT127" s="13"/>
      <c r="AU127" s="11"/>
      <c r="AV127" s="11"/>
      <c r="AW127" s="11"/>
      <c r="AX127" s="11"/>
      <c r="AY127" s="11">
        <f t="shared" si="31"/>
        <v>14700.25</v>
      </c>
      <c r="AZ127" s="11"/>
      <c r="BA127" s="11">
        <f t="shared" si="43"/>
        <v>14700.25</v>
      </c>
      <c r="BB127" s="11">
        <f t="shared" si="44"/>
        <v>0</v>
      </c>
      <c r="BC127" s="11">
        <f t="shared" si="45"/>
        <v>22050.375</v>
      </c>
      <c r="BD127" s="11">
        <f t="shared" si="46"/>
        <v>0</v>
      </c>
      <c r="BE127" s="8" t="s">
        <v>83</v>
      </c>
      <c r="BF127" s="8"/>
      <c r="BG127" s="8"/>
      <c r="BH127" s="8"/>
      <c r="BI127" s="8"/>
    </row>
    <row r="128" spans="1:61" x14ac:dyDescent="0.3">
      <c r="A128" s="357"/>
      <c r="B128" s="23"/>
      <c r="C128" s="25">
        <f t="shared" si="39"/>
        <v>0</v>
      </c>
      <c r="D128" s="352"/>
      <c r="E128" s="352"/>
      <c r="F128" s="25"/>
      <c r="G128" s="25"/>
      <c r="H128" s="25"/>
      <c r="I128" s="25"/>
      <c r="J128" s="25"/>
      <c r="K128" s="25"/>
      <c r="L128" s="25"/>
      <c r="M128" s="352"/>
      <c r="N128" s="352"/>
      <c r="O128" s="25">
        <f t="shared" si="40"/>
        <v>0</v>
      </c>
      <c r="P128" s="357"/>
      <c r="Q128" s="357"/>
      <c r="R128" s="30"/>
      <c r="S128" s="30"/>
      <c r="T128" s="30"/>
      <c r="U128" s="30"/>
      <c r="V128" s="30"/>
      <c r="W128" s="30"/>
      <c r="X128" s="30"/>
      <c r="Y128" s="357"/>
      <c r="Z128" s="357"/>
      <c r="AA128" s="13"/>
      <c r="AB128" s="12"/>
      <c r="AC128" s="13">
        <f t="shared" si="32"/>
        <v>0</v>
      </c>
      <c r="AD128" s="27"/>
      <c r="AE128" s="27"/>
      <c r="AF128" s="28"/>
      <c r="AG128" s="27"/>
      <c r="AH128" s="29"/>
      <c r="AI128" s="29"/>
      <c r="AJ128" s="29"/>
      <c r="AK128" s="29"/>
      <c r="AL128" s="29"/>
      <c r="AM128" s="11"/>
      <c r="AN128" s="11"/>
      <c r="AO128" s="11"/>
      <c r="AP128" s="11">
        <f t="shared" si="41"/>
        <v>0</v>
      </c>
      <c r="AQ128" s="11">
        <f t="shared" si="42"/>
        <v>14700.25</v>
      </c>
      <c r="AR128" s="11">
        <f t="shared" si="33"/>
        <v>14700.25</v>
      </c>
      <c r="AS128" s="13"/>
      <c r="AT128" s="13"/>
      <c r="AU128" s="11"/>
      <c r="AV128" s="11"/>
      <c r="AW128" s="11"/>
      <c r="AX128" s="11"/>
      <c r="AY128" s="11">
        <f t="shared" si="31"/>
        <v>14700.25</v>
      </c>
      <c r="AZ128" s="11"/>
      <c r="BA128" s="11">
        <f t="shared" si="43"/>
        <v>14700.25</v>
      </c>
      <c r="BB128" s="11">
        <f t="shared" si="44"/>
        <v>0</v>
      </c>
      <c r="BC128" s="11">
        <f t="shared" si="45"/>
        <v>22050.375</v>
      </c>
      <c r="BD128" s="11">
        <f t="shared" si="46"/>
        <v>0</v>
      </c>
      <c r="BE128" s="8" t="s">
        <v>83</v>
      </c>
      <c r="BF128" s="8"/>
      <c r="BG128" s="8"/>
      <c r="BH128" s="8"/>
      <c r="BI128" s="8"/>
    </row>
    <row r="129" spans="1:61" x14ac:dyDescent="0.3">
      <c r="A129" s="357"/>
      <c r="B129" s="23"/>
      <c r="C129" s="25">
        <f t="shared" si="39"/>
        <v>0</v>
      </c>
      <c r="D129" s="352"/>
      <c r="E129" s="352"/>
      <c r="F129" s="25"/>
      <c r="G129" s="25"/>
      <c r="H129" s="25"/>
      <c r="I129" s="25"/>
      <c r="J129" s="25"/>
      <c r="K129" s="25"/>
      <c r="L129" s="25"/>
      <c r="M129" s="352"/>
      <c r="N129" s="352"/>
      <c r="O129" s="25">
        <f t="shared" si="40"/>
        <v>0</v>
      </c>
      <c r="P129" s="357"/>
      <c r="Q129" s="357"/>
      <c r="R129" s="30"/>
      <c r="S129" s="30"/>
      <c r="T129" s="30"/>
      <c r="U129" s="30"/>
      <c r="V129" s="30"/>
      <c r="W129" s="30"/>
      <c r="X129" s="30"/>
      <c r="Y129" s="357"/>
      <c r="Z129" s="357"/>
      <c r="AA129" s="13"/>
      <c r="AB129" s="12"/>
      <c r="AC129" s="13">
        <f t="shared" si="32"/>
        <v>0</v>
      </c>
      <c r="AD129" s="27"/>
      <c r="AE129" s="27"/>
      <c r="AF129" s="28"/>
      <c r="AG129" s="27"/>
      <c r="AH129" s="29"/>
      <c r="AI129" s="29"/>
      <c r="AJ129" s="29"/>
      <c r="AK129" s="29"/>
      <c r="AL129" s="29"/>
      <c r="AM129" s="11"/>
      <c r="AN129" s="11"/>
      <c r="AO129" s="11"/>
      <c r="AP129" s="11">
        <f t="shared" si="41"/>
        <v>0</v>
      </c>
      <c r="AQ129" s="11">
        <f t="shared" si="42"/>
        <v>14700.25</v>
      </c>
      <c r="AR129" s="11">
        <f t="shared" si="33"/>
        <v>14700.25</v>
      </c>
      <c r="AS129" s="13"/>
      <c r="AT129" s="13"/>
      <c r="AU129" s="11"/>
      <c r="AV129" s="11"/>
      <c r="AW129" s="11"/>
      <c r="AX129" s="11"/>
      <c r="AY129" s="11">
        <f t="shared" si="31"/>
        <v>14700.25</v>
      </c>
      <c r="AZ129" s="11"/>
      <c r="BA129" s="11">
        <f t="shared" si="43"/>
        <v>14700.25</v>
      </c>
      <c r="BB129" s="11">
        <f t="shared" si="44"/>
        <v>0</v>
      </c>
      <c r="BC129" s="11">
        <f t="shared" si="45"/>
        <v>22050.375</v>
      </c>
      <c r="BD129" s="11">
        <f t="shared" si="46"/>
        <v>0</v>
      </c>
      <c r="BE129" s="8" t="s">
        <v>83</v>
      </c>
      <c r="BF129" s="8"/>
      <c r="BG129" s="8"/>
      <c r="BH129" s="8"/>
      <c r="BI129" s="8"/>
    </row>
    <row r="130" spans="1:61" x14ac:dyDescent="0.3">
      <c r="A130" s="357"/>
      <c r="B130" s="23"/>
      <c r="C130" s="25">
        <f t="shared" si="39"/>
        <v>0</v>
      </c>
      <c r="D130" s="352"/>
      <c r="E130" s="352"/>
      <c r="F130" s="25"/>
      <c r="G130" s="25"/>
      <c r="H130" s="25"/>
      <c r="I130" s="25"/>
      <c r="J130" s="25"/>
      <c r="K130" s="25"/>
      <c r="L130" s="25"/>
      <c r="M130" s="352"/>
      <c r="N130" s="352"/>
      <c r="O130" s="25">
        <f t="shared" si="40"/>
        <v>0</v>
      </c>
      <c r="P130" s="357"/>
      <c r="Q130" s="357"/>
      <c r="R130" s="30"/>
      <c r="S130" s="30"/>
      <c r="T130" s="30"/>
      <c r="U130" s="30"/>
      <c r="V130" s="30"/>
      <c r="W130" s="30"/>
      <c r="X130" s="30"/>
      <c r="Y130" s="357"/>
      <c r="Z130" s="357"/>
      <c r="AA130" s="13"/>
      <c r="AB130" s="12"/>
      <c r="AC130" s="13">
        <f t="shared" si="32"/>
        <v>0</v>
      </c>
      <c r="AD130" s="27"/>
      <c r="AE130" s="27"/>
      <c r="AF130" s="28"/>
      <c r="AG130" s="27"/>
      <c r="AH130" s="29"/>
      <c r="AI130" s="29"/>
      <c r="AJ130" s="29"/>
      <c r="AK130" s="29"/>
      <c r="AL130" s="29"/>
      <c r="AM130" s="11"/>
      <c r="AN130" s="11"/>
      <c r="AO130" s="11"/>
      <c r="AP130" s="11">
        <f t="shared" si="41"/>
        <v>0</v>
      </c>
      <c r="AQ130" s="11">
        <f t="shared" si="42"/>
        <v>14700.25</v>
      </c>
      <c r="AR130" s="11">
        <f t="shared" si="33"/>
        <v>14700.25</v>
      </c>
      <c r="AS130" s="13"/>
      <c r="AT130" s="13"/>
      <c r="AU130" s="11"/>
      <c r="AV130" s="11"/>
      <c r="AW130" s="11"/>
      <c r="AX130" s="11"/>
      <c r="AY130" s="11">
        <f t="shared" si="31"/>
        <v>14700.25</v>
      </c>
      <c r="AZ130" s="11"/>
      <c r="BA130" s="11">
        <f t="shared" si="43"/>
        <v>14700.25</v>
      </c>
      <c r="BB130" s="11">
        <f t="shared" si="44"/>
        <v>0</v>
      </c>
      <c r="BC130" s="11">
        <f t="shared" si="45"/>
        <v>22050.375</v>
      </c>
      <c r="BD130" s="11">
        <f t="shared" si="46"/>
        <v>0</v>
      </c>
      <c r="BE130" s="8" t="s">
        <v>83</v>
      </c>
      <c r="BF130" s="8"/>
      <c r="BG130" s="8"/>
      <c r="BH130" s="8"/>
      <c r="BI130" s="8"/>
    </row>
    <row r="131" spans="1:61" x14ac:dyDescent="0.3">
      <c r="A131" s="357"/>
      <c r="B131" s="23"/>
      <c r="C131" s="25">
        <f t="shared" ref="C131:C162" si="47">SUM(D131:N131)</f>
        <v>0</v>
      </c>
      <c r="D131" s="352"/>
      <c r="E131" s="352"/>
      <c r="F131" s="25"/>
      <c r="G131" s="25"/>
      <c r="H131" s="25"/>
      <c r="I131" s="25"/>
      <c r="J131" s="25"/>
      <c r="K131" s="25"/>
      <c r="L131" s="25"/>
      <c r="M131" s="352"/>
      <c r="N131" s="352"/>
      <c r="O131" s="25">
        <f t="shared" ref="O131:O162" si="48">SUM(P131:Z131)</f>
        <v>0</v>
      </c>
      <c r="P131" s="357"/>
      <c r="Q131" s="357"/>
      <c r="R131" s="30"/>
      <c r="S131" s="30"/>
      <c r="T131" s="30"/>
      <c r="U131" s="30"/>
      <c r="V131" s="30"/>
      <c r="W131" s="30"/>
      <c r="X131" s="30"/>
      <c r="Y131" s="357"/>
      <c r="Z131" s="357"/>
      <c r="AA131" s="13"/>
      <c r="AB131" s="12"/>
      <c r="AC131" s="13">
        <f t="shared" si="32"/>
        <v>0</v>
      </c>
      <c r="AD131" s="27"/>
      <c r="AE131" s="27"/>
      <c r="AF131" s="28"/>
      <c r="AG131" s="27"/>
      <c r="AH131" s="29"/>
      <c r="AI131" s="29"/>
      <c r="AJ131" s="29"/>
      <c r="AK131" s="29"/>
      <c r="AL131" s="29"/>
      <c r="AM131" s="11"/>
      <c r="AN131" s="11"/>
      <c r="AO131" s="11"/>
      <c r="AP131" s="11">
        <f t="shared" si="41"/>
        <v>0</v>
      </c>
      <c r="AQ131" s="11">
        <f t="shared" si="42"/>
        <v>14700.25</v>
      </c>
      <c r="AR131" s="11">
        <f t="shared" si="33"/>
        <v>14700.25</v>
      </c>
      <c r="AS131" s="13"/>
      <c r="AT131" s="13"/>
      <c r="AU131" s="11"/>
      <c r="AV131" s="11"/>
      <c r="AW131" s="11"/>
      <c r="AX131" s="11"/>
      <c r="AY131" s="11">
        <f t="shared" si="31"/>
        <v>14700.25</v>
      </c>
      <c r="AZ131" s="11"/>
      <c r="BA131" s="11">
        <f t="shared" si="43"/>
        <v>14700.25</v>
      </c>
      <c r="BB131" s="11">
        <f t="shared" si="44"/>
        <v>0</v>
      </c>
      <c r="BC131" s="11">
        <f t="shared" si="45"/>
        <v>22050.375</v>
      </c>
      <c r="BD131" s="11">
        <f t="shared" si="46"/>
        <v>0</v>
      </c>
      <c r="BE131" s="8" t="s">
        <v>83</v>
      </c>
      <c r="BF131" s="8"/>
      <c r="BG131" s="8"/>
      <c r="BH131" s="8"/>
      <c r="BI131" s="8"/>
    </row>
    <row r="132" spans="1:61" x14ac:dyDescent="0.3">
      <c r="A132" s="357"/>
      <c r="B132" s="23"/>
      <c r="C132" s="25">
        <f t="shared" si="47"/>
        <v>0</v>
      </c>
      <c r="D132" s="352"/>
      <c r="E132" s="352"/>
      <c r="F132" s="25"/>
      <c r="G132" s="25"/>
      <c r="H132" s="25"/>
      <c r="I132" s="25"/>
      <c r="J132" s="25"/>
      <c r="K132" s="25"/>
      <c r="L132" s="25"/>
      <c r="M132" s="352"/>
      <c r="N132" s="352"/>
      <c r="O132" s="25">
        <f t="shared" si="48"/>
        <v>0</v>
      </c>
      <c r="P132" s="361"/>
      <c r="Q132" s="361"/>
      <c r="R132" s="35"/>
      <c r="S132" s="35"/>
      <c r="T132" s="35"/>
      <c r="U132" s="35"/>
      <c r="V132" s="35"/>
      <c r="W132" s="35"/>
      <c r="X132" s="35"/>
      <c r="Y132" s="361"/>
      <c r="Z132" s="361"/>
      <c r="AA132" s="27"/>
      <c r="AB132" s="13"/>
      <c r="AC132" s="13">
        <f t="shared" si="32"/>
        <v>0</v>
      </c>
      <c r="AD132" s="13"/>
      <c r="AE132" s="13"/>
      <c r="AF132" s="31"/>
      <c r="AG132" s="13"/>
      <c r="AH132" s="13"/>
      <c r="AI132" s="13"/>
      <c r="AJ132" s="13"/>
      <c r="AK132" s="13"/>
      <c r="AL132" s="13"/>
      <c r="AM132" s="13"/>
      <c r="AN132" s="13"/>
      <c r="AO132" s="13"/>
      <c r="AP132" s="11">
        <f t="shared" si="41"/>
        <v>0</v>
      </c>
      <c r="AQ132" s="11">
        <f t="shared" si="42"/>
        <v>14700.25</v>
      </c>
      <c r="AR132" s="11">
        <f t="shared" si="33"/>
        <v>14700.25</v>
      </c>
      <c r="AS132" s="13"/>
      <c r="AT132" s="13"/>
      <c r="AU132" s="13"/>
      <c r="AV132" s="13"/>
      <c r="AW132" s="13"/>
      <c r="AX132" s="13"/>
      <c r="AY132" s="11">
        <f t="shared" si="31"/>
        <v>14700.25</v>
      </c>
      <c r="AZ132" s="13"/>
      <c r="BA132" s="11">
        <f t="shared" si="43"/>
        <v>14700.25</v>
      </c>
      <c r="BB132" s="11">
        <f t="shared" si="44"/>
        <v>0</v>
      </c>
      <c r="BC132" s="11">
        <f t="shared" si="45"/>
        <v>22050.375</v>
      </c>
      <c r="BD132" s="11">
        <f t="shared" si="46"/>
        <v>0</v>
      </c>
      <c r="BE132" s="8" t="s">
        <v>83</v>
      </c>
      <c r="BF132" s="8"/>
      <c r="BG132" s="8"/>
      <c r="BH132" s="8"/>
      <c r="BI132" s="8"/>
    </row>
    <row r="133" spans="1:61" x14ac:dyDescent="0.3">
      <c r="A133" s="359"/>
      <c r="B133" s="33"/>
      <c r="C133" s="25">
        <f t="shared" si="47"/>
        <v>0</v>
      </c>
      <c r="D133" s="352"/>
      <c r="E133" s="352"/>
      <c r="F133" s="25"/>
      <c r="G133" s="25"/>
      <c r="H133" s="25"/>
      <c r="I133" s="25"/>
      <c r="J133" s="25"/>
      <c r="K133" s="25"/>
      <c r="L133" s="25"/>
      <c r="M133" s="352"/>
      <c r="N133" s="352"/>
      <c r="O133" s="25">
        <f t="shared" si="48"/>
        <v>0</v>
      </c>
      <c r="P133" s="360"/>
      <c r="Q133" s="360"/>
      <c r="R133" s="33"/>
      <c r="S133" s="33"/>
      <c r="T133" s="33"/>
      <c r="U133" s="33"/>
      <c r="V133" s="33"/>
      <c r="W133" s="33"/>
      <c r="X133" s="33"/>
      <c r="Y133" s="360"/>
      <c r="Z133" s="360"/>
      <c r="AA133" s="13"/>
      <c r="AB133" s="34"/>
      <c r="AC133" s="13">
        <f t="shared" si="32"/>
        <v>0</v>
      </c>
      <c r="AD133" s="27"/>
      <c r="AE133" s="27"/>
      <c r="AF133" s="28"/>
      <c r="AG133" s="27"/>
      <c r="AH133" s="29"/>
      <c r="AI133" s="29"/>
      <c r="AJ133" s="29"/>
      <c r="AK133" s="29"/>
      <c r="AL133" s="29"/>
      <c r="AM133" s="11"/>
      <c r="AN133" s="11"/>
      <c r="AO133" s="11"/>
      <c r="AP133" s="11">
        <f t="shared" si="41"/>
        <v>0</v>
      </c>
      <c r="AQ133" s="11">
        <f t="shared" si="42"/>
        <v>14700.25</v>
      </c>
      <c r="AR133" s="11">
        <f t="shared" si="33"/>
        <v>14700.25</v>
      </c>
      <c r="AS133" s="13"/>
      <c r="AT133" s="13"/>
      <c r="AU133" s="11"/>
      <c r="AV133" s="11"/>
      <c r="AW133" s="11"/>
      <c r="AX133" s="11"/>
      <c r="AY133" s="11">
        <f t="shared" si="31"/>
        <v>14700.25</v>
      </c>
      <c r="AZ133" s="11"/>
      <c r="BA133" s="11">
        <f t="shared" si="43"/>
        <v>14700.25</v>
      </c>
      <c r="BB133" s="11">
        <f t="shared" si="44"/>
        <v>0</v>
      </c>
      <c r="BC133" s="11">
        <f t="shared" si="45"/>
        <v>22050.375</v>
      </c>
      <c r="BD133" s="11">
        <f t="shared" si="46"/>
        <v>0</v>
      </c>
      <c r="BE133" s="8" t="s">
        <v>83</v>
      </c>
      <c r="BF133" s="8"/>
      <c r="BG133" s="8"/>
      <c r="BH133" s="8"/>
      <c r="BI133" s="8"/>
    </row>
    <row r="134" spans="1:61" x14ac:dyDescent="0.3">
      <c r="A134" s="357"/>
      <c r="B134" s="36"/>
      <c r="C134" s="25">
        <f t="shared" si="47"/>
        <v>0</v>
      </c>
      <c r="D134" s="352"/>
      <c r="E134" s="352"/>
      <c r="F134" s="25"/>
      <c r="G134" s="25"/>
      <c r="H134" s="25"/>
      <c r="I134" s="25"/>
      <c r="J134" s="25"/>
      <c r="K134" s="25"/>
      <c r="L134" s="25"/>
      <c r="M134" s="352"/>
      <c r="N134" s="352"/>
      <c r="O134" s="25">
        <f t="shared" si="48"/>
        <v>0</v>
      </c>
      <c r="P134" s="357"/>
      <c r="Q134" s="357"/>
      <c r="R134" s="30"/>
      <c r="S134" s="30"/>
      <c r="T134" s="30"/>
      <c r="U134" s="30"/>
      <c r="V134" s="30"/>
      <c r="W134" s="30"/>
      <c r="X134" s="30"/>
      <c r="Y134" s="357"/>
      <c r="Z134" s="357"/>
      <c r="AA134" s="13"/>
      <c r="AB134" s="12"/>
      <c r="AC134" s="13">
        <f t="shared" si="32"/>
        <v>0</v>
      </c>
      <c r="AD134" s="27"/>
      <c r="AE134" s="27"/>
      <c r="AF134" s="28"/>
      <c r="AG134" s="27"/>
      <c r="AH134" s="29"/>
      <c r="AI134" s="29"/>
      <c r="AJ134" s="29"/>
      <c r="AK134" s="29"/>
      <c r="AL134" s="29"/>
      <c r="AM134" s="11"/>
      <c r="AN134" s="11"/>
      <c r="AO134" s="11"/>
      <c r="AP134" s="11">
        <f t="shared" si="41"/>
        <v>0</v>
      </c>
      <c r="AQ134" s="11">
        <f t="shared" si="42"/>
        <v>14700.25</v>
      </c>
      <c r="AR134" s="11">
        <f t="shared" si="33"/>
        <v>14700.25</v>
      </c>
      <c r="AS134" s="13"/>
      <c r="AT134" s="13"/>
      <c r="AU134" s="11"/>
      <c r="AV134" s="11"/>
      <c r="AW134" s="11"/>
      <c r="AX134" s="11"/>
      <c r="AY134" s="11">
        <f t="shared" si="31"/>
        <v>14700.25</v>
      </c>
      <c r="AZ134" s="11"/>
      <c r="BA134" s="11">
        <f t="shared" si="43"/>
        <v>14700.25</v>
      </c>
      <c r="BB134" s="11">
        <f t="shared" si="44"/>
        <v>0</v>
      </c>
      <c r="BC134" s="11">
        <f t="shared" si="45"/>
        <v>22050.375</v>
      </c>
      <c r="BD134" s="11">
        <f t="shared" si="46"/>
        <v>0</v>
      </c>
      <c r="BE134" s="8" t="s">
        <v>83</v>
      </c>
      <c r="BF134" s="8"/>
      <c r="BG134" s="8"/>
      <c r="BH134" s="8"/>
      <c r="BI134" s="8"/>
    </row>
    <row r="135" spans="1:61" x14ac:dyDescent="0.3">
      <c r="A135" s="357"/>
      <c r="B135" s="36"/>
      <c r="C135" s="25">
        <f t="shared" si="47"/>
        <v>0</v>
      </c>
      <c r="D135" s="352"/>
      <c r="E135" s="352"/>
      <c r="F135" s="25"/>
      <c r="G135" s="25"/>
      <c r="H135" s="25"/>
      <c r="I135" s="25"/>
      <c r="J135" s="25"/>
      <c r="K135" s="25"/>
      <c r="L135" s="25"/>
      <c r="M135" s="352"/>
      <c r="N135" s="352"/>
      <c r="O135" s="25">
        <f t="shared" si="48"/>
        <v>0</v>
      </c>
      <c r="P135" s="357"/>
      <c r="Q135" s="357"/>
      <c r="R135" s="30"/>
      <c r="S135" s="30"/>
      <c r="T135" s="30"/>
      <c r="U135" s="30"/>
      <c r="V135" s="30"/>
      <c r="W135" s="30"/>
      <c r="X135" s="30"/>
      <c r="Y135" s="357"/>
      <c r="Z135" s="357"/>
      <c r="AA135" s="13"/>
      <c r="AB135" s="12"/>
      <c r="AC135" s="13">
        <f t="shared" si="32"/>
        <v>0</v>
      </c>
      <c r="AD135" s="27"/>
      <c r="AE135" s="27"/>
      <c r="AF135" s="28"/>
      <c r="AG135" s="27"/>
      <c r="AH135" s="29"/>
      <c r="AI135" s="29"/>
      <c r="AJ135" s="29"/>
      <c r="AK135" s="29"/>
      <c r="AL135" s="29"/>
      <c r="AM135" s="11"/>
      <c r="AN135" s="11"/>
      <c r="AO135" s="11"/>
      <c r="AP135" s="11">
        <f t="shared" si="41"/>
        <v>0</v>
      </c>
      <c r="AQ135" s="11">
        <f t="shared" si="42"/>
        <v>14700.25</v>
      </c>
      <c r="AR135" s="11">
        <f t="shared" si="33"/>
        <v>14700.25</v>
      </c>
      <c r="AS135" s="13"/>
      <c r="AT135" s="13"/>
      <c r="AU135" s="11"/>
      <c r="AV135" s="11"/>
      <c r="AW135" s="11"/>
      <c r="AX135" s="11"/>
      <c r="AY135" s="11">
        <f t="shared" si="31"/>
        <v>14700.25</v>
      </c>
      <c r="AZ135" s="11"/>
      <c r="BA135" s="11">
        <f t="shared" si="43"/>
        <v>14700.25</v>
      </c>
      <c r="BB135" s="11">
        <f t="shared" si="44"/>
        <v>0</v>
      </c>
      <c r="BC135" s="11">
        <f t="shared" si="45"/>
        <v>22050.375</v>
      </c>
      <c r="BD135" s="11">
        <f t="shared" si="46"/>
        <v>0</v>
      </c>
      <c r="BE135" s="8" t="s">
        <v>83</v>
      </c>
      <c r="BF135" s="8"/>
      <c r="BG135" s="8"/>
      <c r="BH135" s="8"/>
      <c r="BI135" s="8"/>
    </row>
    <row r="136" spans="1:61" x14ac:dyDescent="0.3">
      <c r="A136" s="357"/>
      <c r="B136" s="23"/>
      <c r="C136" s="25">
        <f t="shared" si="47"/>
        <v>0</v>
      </c>
      <c r="D136" s="352"/>
      <c r="E136" s="352"/>
      <c r="F136" s="25"/>
      <c r="G136" s="25"/>
      <c r="H136" s="25"/>
      <c r="I136" s="25"/>
      <c r="J136" s="25"/>
      <c r="K136" s="25"/>
      <c r="L136" s="25"/>
      <c r="M136" s="352"/>
      <c r="N136" s="352"/>
      <c r="O136" s="25">
        <f t="shared" si="48"/>
        <v>0</v>
      </c>
      <c r="P136" s="358"/>
      <c r="Q136" s="358"/>
      <c r="R136" s="32"/>
      <c r="S136" s="32"/>
      <c r="T136" s="32"/>
      <c r="U136" s="32"/>
      <c r="V136" s="32"/>
      <c r="W136" s="32"/>
      <c r="X136" s="32"/>
      <c r="Y136" s="358"/>
      <c r="Z136" s="358"/>
      <c r="AA136" s="27"/>
      <c r="AB136" s="13"/>
      <c r="AC136" s="13">
        <f t="shared" si="32"/>
        <v>0</v>
      </c>
      <c r="AD136" s="13"/>
      <c r="AE136" s="13"/>
      <c r="AF136" s="31"/>
      <c r="AG136" s="13"/>
      <c r="AH136" s="13"/>
      <c r="AI136" s="13"/>
      <c r="AJ136" s="13"/>
      <c r="AK136" s="13"/>
      <c r="AL136" s="13"/>
      <c r="AM136" s="13"/>
      <c r="AN136" s="13"/>
      <c r="AO136" s="13"/>
      <c r="AP136" s="11">
        <f t="shared" si="41"/>
        <v>0</v>
      </c>
      <c r="AQ136" s="11">
        <f t="shared" si="42"/>
        <v>14700.25</v>
      </c>
      <c r="AR136" s="11">
        <f t="shared" si="33"/>
        <v>14700.25</v>
      </c>
      <c r="AS136" s="13"/>
      <c r="AT136" s="13"/>
      <c r="AU136" s="13"/>
      <c r="AV136" s="13"/>
      <c r="AW136" s="13"/>
      <c r="AX136" s="13"/>
      <c r="AY136" s="11">
        <f t="shared" si="31"/>
        <v>14700.25</v>
      </c>
      <c r="AZ136" s="13"/>
      <c r="BA136" s="11">
        <f t="shared" si="43"/>
        <v>14700.25</v>
      </c>
      <c r="BB136" s="11">
        <f t="shared" si="44"/>
        <v>0</v>
      </c>
      <c r="BC136" s="11">
        <f t="shared" si="45"/>
        <v>22050.375</v>
      </c>
      <c r="BD136" s="11">
        <f t="shared" si="46"/>
        <v>0</v>
      </c>
      <c r="BE136" s="8" t="s">
        <v>83</v>
      </c>
      <c r="BF136" s="8"/>
      <c r="BG136" s="8"/>
      <c r="BH136" s="8"/>
      <c r="BI136" s="8"/>
    </row>
    <row r="137" spans="1:61" x14ac:dyDescent="0.3">
      <c r="A137" s="357"/>
      <c r="B137" s="23"/>
      <c r="C137" s="25">
        <f t="shared" si="47"/>
        <v>0</v>
      </c>
      <c r="D137" s="352"/>
      <c r="E137" s="352"/>
      <c r="F137" s="25"/>
      <c r="G137" s="25"/>
      <c r="H137" s="25"/>
      <c r="I137" s="25"/>
      <c r="J137" s="25"/>
      <c r="K137" s="25"/>
      <c r="L137" s="25"/>
      <c r="M137" s="352"/>
      <c r="N137" s="352"/>
      <c r="O137" s="25">
        <f t="shared" si="48"/>
        <v>0</v>
      </c>
      <c r="P137" s="358"/>
      <c r="Q137" s="358"/>
      <c r="R137" s="32"/>
      <c r="S137" s="32"/>
      <c r="T137" s="32"/>
      <c r="U137" s="32"/>
      <c r="V137" s="32"/>
      <c r="W137" s="32"/>
      <c r="X137" s="32"/>
      <c r="Y137" s="358"/>
      <c r="Z137" s="358"/>
      <c r="AA137" s="12"/>
      <c r="AB137" s="12"/>
      <c r="AC137" s="13">
        <f t="shared" si="32"/>
        <v>0</v>
      </c>
      <c r="AD137" s="27"/>
      <c r="AE137" s="27"/>
      <c r="AF137" s="28"/>
      <c r="AG137" s="27"/>
      <c r="AH137" s="29"/>
      <c r="AI137" s="29"/>
      <c r="AJ137" s="29"/>
      <c r="AK137" s="29"/>
      <c r="AL137" s="29"/>
      <c r="AM137" s="11"/>
      <c r="AN137" s="11"/>
      <c r="AO137" s="11"/>
      <c r="AP137" s="11">
        <f t="shared" si="41"/>
        <v>0</v>
      </c>
      <c r="AQ137" s="11">
        <f t="shared" si="42"/>
        <v>14700.25</v>
      </c>
      <c r="AR137" s="11">
        <f t="shared" si="33"/>
        <v>14700.25</v>
      </c>
      <c r="AS137" s="11"/>
      <c r="AT137" s="11"/>
      <c r="AU137" s="11"/>
      <c r="AV137" s="11"/>
      <c r="AW137" s="11"/>
      <c r="AX137" s="11"/>
      <c r="AY137" s="11">
        <f t="shared" si="31"/>
        <v>14700.25</v>
      </c>
      <c r="AZ137" s="11"/>
      <c r="BA137" s="11">
        <f t="shared" si="43"/>
        <v>14700.25</v>
      </c>
      <c r="BB137" s="11">
        <f t="shared" si="44"/>
        <v>0</v>
      </c>
      <c r="BC137" s="11">
        <f t="shared" si="45"/>
        <v>22050.375</v>
      </c>
      <c r="BD137" s="11">
        <f t="shared" si="46"/>
        <v>0</v>
      </c>
      <c r="BE137" s="8" t="s">
        <v>83</v>
      </c>
      <c r="BF137" s="8"/>
      <c r="BG137" s="8"/>
      <c r="BH137" s="8"/>
      <c r="BI137" s="8"/>
    </row>
    <row r="138" spans="1:61" x14ac:dyDescent="0.3">
      <c r="A138" s="359"/>
      <c r="B138" s="37"/>
      <c r="C138" s="25">
        <f t="shared" si="47"/>
        <v>0</v>
      </c>
      <c r="D138" s="352"/>
      <c r="E138" s="352"/>
      <c r="F138" s="25"/>
      <c r="G138" s="25"/>
      <c r="H138" s="25"/>
      <c r="I138" s="25"/>
      <c r="J138" s="25"/>
      <c r="K138" s="25"/>
      <c r="L138" s="25"/>
      <c r="M138" s="352"/>
      <c r="N138" s="352"/>
      <c r="O138" s="25">
        <f t="shared" si="48"/>
        <v>0</v>
      </c>
      <c r="P138" s="359"/>
      <c r="Q138" s="359"/>
      <c r="R138" s="24"/>
      <c r="S138" s="24"/>
      <c r="T138" s="24"/>
      <c r="U138" s="24"/>
      <c r="V138" s="24"/>
      <c r="W138" s="24"/>
      <c r="X138" s="24"/>
      <c r="Y138" s="359"/>
      <c r="Z138" s="359"/>
      <c r="AA138" s="12"/>
      <c r="AB138" s="12"/>
      <c r="AC138" s="13">
        <f t="shared" si="32"/>
        <v>0</v>
      </c>
      <c r="AD138" s="27"/>
      <c r="AE138" s="27"/>
      <c r="AF138" s="28"/>
      <c r="AG138" s="27"/>
      <c r="AH138" s="29"/>
      <c r="AI138" s="29"/>
      <c r="AJ138" s="29"/>
      <c r="AK138" s="29"/>
      <c r="AL138" s="29"/>
      <c r="AM138" s="11"/>
      <c r="AN138" s="11"/>
      <c r="AO138" s="11"/>
      <c r="AP138" s="11">
        <f t="shared" si="41"/>
        <v>0</v>
      </c>
      <c r="AQ138" s="11">
        <f t="shared" si="42"/>
        <v>14700.25</v>
      </c>
      <c r="AR138" s="11">
        <f t="shared" si="33"/>
        <v>14700.25</v>
      </c>
      <c r="AS138" s="11"/>
      <c r="AT138" s="11"/>
      <c r="AU138" s="11"/>
      <c r="AV138" s="11"/>
      <c r="AW138" s="11"/>
      <c r="AX138" s="11"/>
      <c r="AY138" s="11">
        <f t="shared" si="31"/>
        <v>14700.25</v>
      </c>
      <c r="AZ138" s="11"/>
      <c r="BA138" s="11">
        <f t="shared" si="43"/>
        <v>14700.25</v>
      </c>
      <c r="BB138" s="11">
        <f t="shared" si="44"/>
        <v>0</v>
      </c>
      <c r="BC138" s="11">
        <f t="shared" si="45"/>
        <v>22050.375</v>
      </c>
      <c r="BD138" s="11">
        <f t="shared" si="46"/>
        <v>0</v>
      </c>
      <c r="BE138" s="8" t="s">
        <v>83</v>
      </c>
      <c r="BF138" s="8"/>
      <c r="BG138" s="8"/>
      <c r="BH138" s="8"/>
      <c r="BI138" s="8"/>
    </row>
    <row r="139" spans="1:61" x14ac:dyDescent="0.3">
      <c r="A139" s="359"/>
      <c r="B139" s="36"/>
      <c r="C139" s="25">
        <f t="shared" si="47"/>
        <v>0</v>
      </c>
      <c r="D139" s="352"/>
      <c r="E139" s="352"/>
      <c r="F139" s="25"/>
      <c r="G139" s="25"/>
      <c r="H139" s="25"/>
      <c r="I139" s="25"/>
      <c r="J139" s="25"/>
      <c r="K139" s="25"/>
      <c r="L139" s="25"/>
      <c r="M139" s="352"/>
      <c r="N139" s="352"/>
      <c r="O139" s="25">
        <f t="shared" si="48"/>
        <v>0</v>
      </c>
      <c r="P139" s="357"/>
      <c r="Q139" s="357"/>
      <c r="R139" s="30"/>
      <c r="S139" s="30"/>
      <c r="T139" s="30"/>
      <c r="U139" s="30"/>
      <c r="V139" s="30"/>
      <c r="W139" s="30"/>
      <c r="X139" s="30"/>
      <c r="Y139" s="357"/>
      <c r="Z139" s="357"/>
      <c r="AA139" s="12"/>
      <c r="AB139" s="12"/>
      <c r="AC139" s="13">
        <f t="shared" si="32"/>
        <v>0</v>
      </c>
      <c r="AD139" s="27"/>
      <c r="AE139" s="27"/>
      <c r="AF139" s="28"/>
      <c r="AG139" s="27"/>
      <c r="AH139" s="29"/>
      <c r="AI139" s="29"/>
      <c r="AJ139" s="29"/>
      <c r="AK139" s="29"/>
      <c r="AL139" s="29"/>
      <c r="AM139" s="11"/>
      <c r="AN139" s="11"/>
      <c r="AO139" s="11"/>
      <c r="AP139" s="11">
        <f t="shared" si="41"/>
        <v>0</v>
      </c>
      <c r="AQ139" s="11">
        <f t="shared" si="42"/>
        <v>14700.25</v>
      </c>
      <c r="AR139" s="11">
        <f t="shared" si="33"/>
        <v>14700.25</v>
      </c>
      <c r="AS139" s="11"/>
      <c r="AT139" s="11"/>
      <c r="AU139" s="11"/>
      <c r="AV139" s="11"/>
      <c r="AW139" s="11"/>
      <c r="AX139" s="11"/>
      <c r="AY139" s="11">
        <f t="shared" si="31"/>
        <v>14700.25</v>
      </c>
      <c r="AZ139" s="11"/>
      <c r="BA139" s="11">
        <f t="shared" si="43"/>
        <v>14700.25</v>
      </c>
      <c r="BB139" s="11">
        <f t="shared" si="44"/>
        <v>0</v>
      </c>
      <c r="BC139" s="11">
        <f t="shared" si="45"/>
        <v>22050.375</v>
      </c>
      <c r="BD139" s="11">
        <f t="shared" si="46"/>
        <v>0</v>
      </c>
      <c r="BE139" s="8" t="s">
        <v>83</v>
      </c>
      <c r="BF139" s="8"/>
      <c r="BG139" s="8"/>
      <c r="BH139" s="8"/>
      <c r="BI139" s="8"/>
    </row>
    <row r="140" spans="1:61" x14ac:dyDescent="0.3">
      <c r="A140" s="359"/>
      <c r="B140" s="36"/>
      <c r="C140" s="25">
        <f t="shared" si="47"/>
        <v>0</v>
      </c>
      <c r="D140" s="352"/>
      <c r="E140" s="352"/>
      <c r="F140" s="25"/>
      <c r="G140" s="25"/>
      <c r="H140" s="25"/>
      <c r="I140" s="25"/>
      <c r="J140" s="25"/>
      <c r="K140" s="25"/>
      <c r="L140" s="25"/>
      <c r="M140" s="352"/>
      <c r="N140" s="352"/>
      <c r="O140" s="25">
        <f t="shared" si="48"/>
        <v>0</v>
      </c>
      <c r="P140" s="357"/>
      <c r="Q140" s="357"/>
      <c r="R140" s="30"/>
      <c r="S140" s="30"/>
      <c r="T140" s="30"/>
      <c r="U140" s="30"/>
      <c r="V140" s="30"/>
      <c r="W140" s="30"/>
      <c r="X140" s="30"/>
      <c r="Y140" s="357"/>
      <c r="Z140" s="357"/>
      <c r="AA140" s="12"/>
      <c r="AB140" s="12"/>
      <c r="AC140" s="13">
        <f t="shared" si="32"/>
        <v>0</v>
      </c>
      <c r="AD140" s="27"/>
      <c r="AE140" s="27"/>
      <c r="AF140" s="28"/>
      <c r="AG140" s="27"/>
      <c r="AH140" s="29"/>
      <c r="AI140" s="29"/>
      <c r="AJ140" s="29"/>
      <c r="AK140" s="29"/>
      <c r="AL140" s="29"/>
      <c r="AM140" s="11"/>
      <c r="AN140" s="11"/>
      <c r="AO140" s="11"/>
      <c r="AP140" s="11">
        <f t="shared" si="41"/>
        <v>0</v>
      </c>
      <c r="AQ140" s="11">
        <f t="shared" si="42"/>
        <v>14700.25</v>
      </c>
      <c r="AR140" s="11">
        <f t="shared" si="33"/>
        <v>14700.25</v>
      </c>
      <c r="AS140" s="11"/>
      <c r="AT140" s="11"/>
      <c r="AU140" s="11"/>
      <c r="AV140" s="11"/>
      <c r="AW140" s="11"/>
      <c r="AX140" s="11"/>
      <c r="AY140" s="11">
        <f t="shared" si="31"/>
        <v>14700.25</v>
      </c>
      <c r="AZ140" s="11"/>
      <c r="BA140" s="11">
        <f t="shared" si="43"/>
        <v>14700.25</v>
      </c>
      <c r="BB140" s="11">
        <f t="shared" si="44"/>
        <v>0</v>
      </c>
      <c r="BC140" s="11">
        <f t="shared" si="45"/>
        <v>22050.375</v>
      </c>
      <c r="BD140" s="11">
        <f t="shared" si="46"/>
        <v>0</v>
      </c>
      <c r="BE140" s="8" t="s">
        <v>83</v>
      </c>
      <c r="BF140" s="8"/>
      <c r="BG140" s="8"/>
      <c r="BH140" s="8"/>
      <c r="BI140" s="8"/>
    </row>
    <row r="141" spans="1:61" x14ac:dyDescent="0.3">
      <c r="A141" s="357"/>
      <c r="B141" s="23"/>
      <c r="C141" s="25">
        <f t="shared" si="47"/>
        <v>0</v>
      </c>
      <c r="D141" s="352"/>
      <c r="E141" s="352"/>
      <c r="F141" s="25"/>
      <c r="G141" s="25"/>
      <c r="H141" s="25"/>
      <c r="I141" s="25"/>
      <c r="J141" s="25"/>
      <c r="K141" s="25"/>
      <c r="L141" s="25"/>
      <c r="M141" s="352"/>
      <c r="N141" s="352"/>
      <c r="O141" s="25">
        <f t="shared" si="48"/>
        <v>0</v>
      </c>
      <c r="P141" s="357"/>
      <c r="Q141" s="357"/>
      <c r="R141" s="30"/>
      <c r="S141" s="30"/>
      <c r="T141" s="30"/>
      <c r="U141" s="30"/>
      <c r="V141" s="30"/>
      <c r="W141" s="30"/>
      <c r="X141" s="30"/>
      <c r="Y141" s="357"/>
      <c r="Z141" s="357"/>
      <c r="AA141" s="27"/>
      <c r="AB141" s="13"/>
      <c r="AC141" s="13">
        <f t="shared" si="32"/>
        <v>0</v>
      </c>
      <c r="AD141" s="13"/>
      <c r="AE141" s="13"/>
      <c r="AF141" s="31"/>
      <c r="AG141" s="13"/>
      <c r="AH141" s="13"/>
      <c r="AI141" s="13"/>
      <c r="AJ141" s="13"/>
      <c r="AK141" s="13"/>
      <c r="AL141" s="13"/>
      <c r="AM141" s="13"/>
      <c r="AN141" s="13"/>
      <c r="AO141" s="13"/>
      <c r="AP141" s="11">
        <f t="shared" si="41"/>
        <v>0</v>
      </c>
      <c r="AQ141" s="11">
        <f t="shared" si="42"/>
        <v>14700.25</v>
      </c>
      <c r="AR141" s="11">
        <f t="shared" si="33"/>
        <v>14700.25</v>
      </c>
      <c r="AS141" s="13"/>
      <c r="AT141" s="13"/>
      <c r="AU141" s="13"/>
      <c r="AV141" s="13"/>
      <c r="AW141" s="13"/>
      <c r="AX141" s="13"/>
      <c r="AY141" s="11">
        <f t="shared" si="31"/>
        <v>14700.25</v>
      </c>
      <c r="AZ141" s="13"/>
      <c r="BA141" s="11">
        <f t="shared" si="43"/>
        <v>14700.25</v>
      </c>
      <c r="BB141" s="11">
        <f t="shared" si="44"/>
        <v>0</v>
      </c>
      <c r="BC141" s="11">
        <f t="shared" si="45"/>
        <v>22050.375</v>
      </c>
      <c r="BD141" s="11">
        <f t="shared" si="46"/>
        <v>0</v>
      </c>
      <c r="BE141" s="8" t="s">
        <v>83</v>
      </c>
      <c r="BF141" s="8"/>
      <c r="BG141" s="8"/>
      <c r="BH141" s="8"/>
      <c r="BI141" s="8"/>
    </row>
    <row r="142" spans="1:61" x14ac:dyDescent="0.3">
      <c r="A142" s="359"/>
      <c r="B142" s="33"/>
      <c r="C142" s="25">
        <f t="shared" si="47"/>
        <v>0</v>
      </c>
      <c r="D142" s="352"/>
      <c r="E142" s="352"/>
      <c r="F142" s="25"/>
      <c r="G142" s="25"/>
      <c r="H142" s="25"/>
      <c r="I142" s="25"/>
      <c r="J142" s="25"/>
      <c r="K142" s="25"/>
      <c r="L142" s="25"/>
      <c r="M142" s="352"/>
      <c r="N142" s="352"/>
      <c r="O142" s="25">
        <f t="shared" si="48"/>
        <v>0</v>
      </c>
      <c r="P142" s="360"/>
      <c r="Q142" s="360"/>
      <c r="R142" s="33"/>
      <c r="S142" s="33"/>
      <c r="T142" s="33"/>
      <c r="U142" s="33"/>
      <c r="V142" s="33"/>
      <c r="W142" s="33"/>
      <c r="X142" s="33"/>
      <c r="Y142" s="360"/>
      <c r="Z142" s="360"/>
      <c r="AA142" s="13"/>
      <c r="AB142" s="34"/>
      <c r="AC142" s="13">
        <f t="shared" si="32"/>
        <v>0</v>
      </c>
      <c r="AD142" s="27"/>
      <c r="AE142" s="27"/>
      <c r="AF142" s="28"/>
      <c r="AG142" s="27"/>
      <c r="AH142" s="29"/>
      <c r="AI142" s="29"/>
      <c r="AJ142" s="29"/>
      <c r="AK142" s="29"/>
      <c r="AL142" s="29"/>
      <c r="AM142" s="11"/>
      <c r="AN142" s="11"/>
      <c r="AO142" s="11"/>
      <c r="AP142" s="11">
        <f t="shared" si="41"/>
        <v>0</v>
      </c>
      <c r="AQ142" s="11">
        <f t="shared" si="42"/>
        <v>14700.25</v>
      </c>
      <c r="AR142" s="11">
        <f t="shared" si="33"/>
        <v>14700.25</v>
      </c>
      <c r="AS142" s="11"/>
      <c r="AT142" s="11"/>
      <c r="AU142" s="11"/>
      <c r="AV142" s="11"/>
      <c r="AW142" s="11"/>
      <c r="AX142" s="11"/>
      <c r="AY142" s="11">
        <f t="shared" si="31"/>
        <v>14700.25</v>
      </c>
      <c r="AZ142" s="11"/>
      <c r="BA142" s="11">
        <f t="shared" si="43"/>
        <v>14700.25</v>
      </c>
      <c r="BB142" s="11">
        <f t="shared" si="44"/>
        <v>0</v>
      </c>
      <c r="BC142" s="11">
        <f t="shared" si="45"/>
        <v>22050.375</v>
      </c>
      <c r="BD142" s="11">
        <f t="shared" si="46"/>
        <v>0</v>
      </c>
      <c r="BE142" s="8" t="s">
        <v>83</v>
      </c>
      <c r="BF142" s="8"/>
      <c r="BG142" s="8"/>
      <c r="BH142" s="8"/>
      <c r="BI142" s="8"/>
    </row>
    <row r="143" spans="1:61" x14ac:dyDescent="0.3">
      <c r="A143" s="357"/>
      <c r="B143" s="23"/>
      <c r="C143" s="25">
        <f t="shared" si="47"/>
        <v>0</v>
      </c>
      <c r="D143" s="352"/>
      <c r="E143" s="352"/>
      <c r="F143" s="25"/>
      <c r="G143" s="25"/>
      <c r="H143" s="25"/>
      <c r="I143" s="25"/>
      <c r="J143" s="25"/>
      <c r="K143" s="25"/>
      <c r="L143" s="25"/>
      <c r="M143" s="352"/>
      <c r="N143" s="352"/>
      <c r="O143" s="25">
        <f t="shared" si="48"/>
        <v>0</v>
      </c>
      <c r="P143" s="357"/>
      <c r="Q143" s="357"/>
      <c r="R143" s="30"/>
      <c r="S143" s="30"/>
      <c r="T143" s="30"/>
      <c r="U143" s="30"/>
      <c r="V143" s="30"/>
      <c r="W143" s="30"/>
      <c r="X143" s="30"/>
      <c r="Y143" s="357"/>
      <c r="Z143" s="357"/>
      <c r="AA143" s="13"/>
      <c r="AB143" s="12"/>
      <c r="AC143" s="13">
        <f t="shared" si="32"/>
        <v>0</v>
      </c>
      <c r="AD143" s="27"/>
      <c r="AE143" s="27"/>
      <c r="AF143" s="28"/>
      <c r="AG143" s="27"/>
      <c r="AH143" s="29"/>
      <c r="AI143" s="29"/>
      <c r="AJ143" s="29"/>
      <c r="AK143" s="29"/>
      <c r="AL143" s="29"/>
      <c r="AM143" s="11"/>
      <c r="AN143" s="11"/>
      <c r="AO143" s="11"/>
      <c r="AP143" s="11">
        <f t="shared" si="41"/>
        <v>0</v>
      </c>
      <c r="AQ143" s="11">
        <f t="shared" si="42"/>
        <v>14700.25</v>
      </c>
      <c r="AR143" s="11">
        <f t="shared" si="33"/>
        <v>14700.25</v>
      </c>
      <c r="AS143" s="11"/>
      <c r="AT143" s="11"/>
      <c r="AU143" s="11"/>
      <c r="AV143" s="11"/>
      <c r="AW143" s="11"/>
      <c r="AX143" s="11"/>
      <c r="AY143" s="11">
        <f t="shared" si="31"/>
        <v>14700.25</v>
      </c>
      <c r="AZ143" s="11"/>
      <c r="BA143" s="11">
        <f t="shared" si="43"/>
        <v>14700.25</v>
      </c>
      <c r="BB143" s="11">
        <f t="shared" si="44"/>
        <v>0</v>
      </c>
      <c r="BC143" s="11">
        <f t="shared" si="45"/>
        <v>22050.375</v>
      </c>
      <c r="BD143" s="11">
        <f t="shared" si="46"/>
        <v>0</v>
      </c>
      <c r="BE143" s="8" t="s">
        <v>83</v>
      </c>
      <c r="BF143" s="8"/>
      <c r="BG143" s="8"/>
      <c r="BH143" s="8"/>
      <c r="BI143" s="8"/>
    </row>
    <row r="144" spans="1:61" x14ac:dyDescent="0.3">
      <c r="A144" s="357"/>
      <c r="B144" s="36"/>
      <c r="C144" s="25">
        <f t="shared" si="47"/>
        <v>0</v>
      </c>
      <c r="D144" s="352"/>
      <c r="E144" s="352"/>
      <c r="F144" s="25"/>
      <c r="G144" s="25"/>
      <c r="H144" s="25"/>
      <c r="I144" s="25"/>
      <c r="J144" s="25"/>
      <c r="K144" s="25"/>
      <c r="L144" s="25"/>
      <c r="M144" s="352"/>
      <c r="N144" s="352"/>
      <c r="O144" s="25">
        <f t="shared" si="48"/>
        <v>0</v>
      </c>
      <c r="P144" s="357"/>
      <c r="Q144" s="357"/>
      <c r="R144" s="30"/>
      <c r="S144" s="30"/>
      <c r="T144" s="30"/>
      <c r="U144" s="30"/>
      <c r="V144" s="30"/>
      <c r="W144" s="30"/>
      <c r="X144" s="30"/>
      <c r="Y144" s="357"/>
      <c r="Z144" s="357"/>
      <c r="AA144" s="13"/>
      <c r="AB144" s="12"/>
      <c r="AC144" s="13">
        <f t="shared" si="32"/>
        <v>0</v>
      </c>
      <c r="AD144" s="27"/>
      <c r="AE144" s="27"/>
      <c r="AF144" s="28"/>
      <c r="AG144" s="27"/>
      <c r="AH144" s="29"/>
      <c r="AI144" s="29"/>
      <c r="AJ144" s="29"/>
      <c r="AK144" s="29"/>
      <c r="AL144" s="29"/>
      <c r="AM144" s="11"/>
      <c r="AN144" s="11"/>
      <c r="AO144" s="11"/>
      <c r="AP144" s="11">
        <f t="shared" si="41"/>
        <v>0</v>
      </c>
      <c r="AQ144" s="11">
        <f t="shared" si="42"/>
        <v>14700.25</v>
      </c>
      <c r="AR144" s="11">
        <f t="shared" si="33"/>
        <v>14700.25</v>
      </c>
      <c r="AS144" s="11"/>
      <c r="AT144" s="11"/>
      <c r="AU144" s="11"/>
      <c r="AV144" s="11"/>
      <c r="AW144" s="11"/>
      <c r="AX144" s="11"/>
      <c r="AY144" s="11">
        <f t="shared" si="31"/>
        <v>14700.25</v>
      </c>
      <c r="AZ144" s="11"/>
      <c r="BA144" s="11">
        <f t="shared" si="43"/>
        <v>14700.25</v>
      </c>
      <c r="BB144" s="11">
        <f t="shared" si="44"/>
        <v>0</v>
      </c>
      <c r="BC144" s="11">
        <f t="shared" si="45"/>
        <v>22050.375</v>
      </c>
      <c r="BD144" s="11">
        <f t="shared" si="46"/>
        <v>0</v>
      </c>
      <c r="BE144" s="8" t="s">
        <v>83</v>
      </c>
      <c r="BF144" s="8"/>
      <c r="BG144" s="8"/>
      <c r="BH144" s="8"/>
      <c r="BI144" s="8"/>
    </row>
    <row r="145" spans="1:61" x14ac:dyDescent="0.3">
      <c r="A145" s="357"/>
      <c r="B145" s="23"/>
      <c r="C145" s="25">
        <f t="shared" si="47"/>
        <v>0</v>
      </c>
      <c r="D145" s="352"/>
      <c r="E145" s="352"/>
      <c r="F145" s="25"/>
      <c r="G145" s="25"/>
      <c r="H145" s="25"/>
      <c r="I145" s="25"/>
      <c r="J145" s="25"/>
      <c r="K145" s="25"/>
      <c r="L145" s="25"/>
      <c r="M145" s="352"/>
      <c r="N145" s="352"/>
      <c r="O145" s="25">
        <f t="shared" si="48"/>
        <v>0</v>
      </c>
      <c r="P145" s="361"/>
      <c r="Q145" s="361"/>
      <c r="R145" s="35"/>
      <c r="S145" s="35"/>
      <c r="T145" s="35"/>
      <c r="U145" s="35"/>
      <c r="V145" s="35"/>
      <c r="W145" s="35"/>
      <c r="X145" s="35"/>
      <c r="Y145" s="361"/>
      <c r="Z145" s="361"/>
      <c r="AA145" s="27"/>
      <c r="AB145" s="13"/>
      <c r="AC145" s="13">
        <f t="shared" si="32"/>
        <v>0</v>
      </c>
      <c r="AD145" s="13"/>
      <c r="AE145" s="13"/>
      <c r="AF145" s="31"/>
      <c r="AG145" s="13"/>
      <c r="AH145" s="13"/>
      <c r="AI145" s="13"/>
      <c r="AJ145" s="13"/>
      <c r="AK145" s="13"/>
      <c r="AL145" s="13"/>
      <c r="AM145" s="13"/>
      <c r="AN145" s="13"/>
      <c r="AO145" s="13"/>
      <c r="AP145" s="11">
        <f t="shared" si="41"/>
        <v>0</v>
      </c>
      <c r="AQ145" s="11">
        <f t="shared" si="42"/>
        <v>14700.25</v>
      </c>
      <c r="AR145" s="11">
        <f t="shared" si="33"/>
        <v>14700.25</v>
      </c>
      <c r="AS145" s="13"/>
      <c r="AT145" s="13"/>
      <c r="AU145" s="13"/>
      <c r="AV145" s="13"/>
      <c r="AW145" s="13"/>
      <c r="AX145" s="13"/>
      <c r="AY145" s="11">
        <f t="shared" si="31"/>
        <v>14700.25</v>
      </c>
      <c r="AZ145" s="13"/>
      <c r="BA145" s="11">
        <f t="shared" si="43"/>
        <v>14700.25</v>
      </c>
      <c r="BB145" s="11">
        <f t="shared" si="44"/>
        <v>0</v>
      </c>
      <c r="BC145" s="11">
        <f t="shared" si="45"/>
        <v>22050.375</v>
      </c>
      <c r="BD145" s="11">
        <f t="shared" si="46"/>
        <v>0</v>
      </c>
      <c r="BE145" s="8" t="s">
        <v>83</v>
      </c>
      <c r="BF145" s="8"/>
      <c r="BG145" s="8"/>
      <c r="BH145" s="8"/>
      <c r="BI145" s="8"/>
    </row>
    <row r="146" spans="1:61" x14ac:dyDescent="0.3">
      <c r="A146" s="359"/>
      <c r="B146" s="33"/>
      <c r="C146" s="25">
        <f t="shared" si="47"/>
        <v>0</v>
      </c>
      <c r="D146" s="352"/>
      <c r="E146" s="352"/>
      <c r="F146" s="25"/>
      <c r="G146" s="25"/>
      <c r="H146" s="25"/>
      <c r="I146" s="25"/>
      <c r="J146" s="25"/>
      <c r="K146" s="25"/>
      <c r="L146" s="25"/>
      <c r="M146" s="352"/>
      <c r="N146" s="352"/>
      <c r="O146" s="25">
        <f t="shared" si="48"/>
        <v>0</v>
      </c>
      <c r="P146" s="360"/>
      <c r="Q146" s="360"/>
      <c r="R146" s="33"/>
      <c r="S146" s="33"/>
      <c r="T146" s="33"/>
      <c r="U146" s="33"/>
      <c r="V146" s="33"/>
      <c r="W146" s="33"/>
      <c r="X146" s="33"/>
      <c r="Y146" s="360"/>
      <c r="Z146" s="360"/>
      <c r="AA146" s="13"/>
      <c r="AB146" s="34"/>
      <c r="AC146" s="13">
        <f t="shared" si="32"/>
        <v>0</v>
      </c>
      <c r="AD146" s="27"/>
      <c r="AE146" s="27"/>
      <c r="AF146" s="28"/>
      <c r="AG146" s="27"/>
      <c r="AH146" s="29"/>
      <c r="AI146" s="29"/>
      <c r="AJ146" s="29"/>
      <c r="AK146" s="29"/>
      <c r="AL146" s="29"/>
      <c r="AM146" s="11"/>
      <c r="AN146" s="11"/>
      <c r="AO146" s="11"/>
      <c r="AP146" s="11">
        <f t="shared" si="41"/>
        <v>0</v>
      </c>
      <c r="AQ146" s="11">
        <f t="shared" si="42"/>
        <v>14700.25</v>
      </c>
      <c r="AR146" s="11">
        <f t="shared" si="33"/>
        <v>14700.25</v>
      </c>
      <c r="AS146" s="11"/>
      <c r="AT146" s="11"/>
      <c r="AU146" s="11"/>
      <c r="AV146" s="11"/>
      <c r="AW146" s="11"/>
      <c r="AX146" s="11"/>
      <c r="AY146" s="11">
        <f t="shared" si="31"/>
        <v>14700.25</v>
      </c>
      <c r="AZ146" s="11"/>
      <c r="BA146" s="11">
        <f t="shared" si="43"/>
        <v>14700.25</v>
      </c>
      <c r="BB146" s="11">
        <f t="shared" si="44"/>
        <v>0</v>
      </c>
      <c r="BC146" s="11">
        <f t="shared" si="45"/>
        <v>22050.375</v>
      </c>
      <c r="BD146" s="11">
        <f t="shared" si="46"/>
        <v>0</v>
      </c>
      <c r="BE146" s="8" t="s">
        <v>83</v>
      </c>
      <c r="BF146" s="8"/>
      <c r="BG146" s="8"/>
      <c r="BH146" s="8"/>
      <c r="BI146" s="8"/>
    </row>
    <row r="147" spans="1:61" x14ac:dyDescent="0.3">
      <c r="A147" s="357"/>
      <c r="B147" s="36"/>
      <c r="C147" s="25">
        <f t="shared" si="47"/>
        <v>0</v>
      </c>
      <c r="D147" s="352"/>
      <c r="E147" s="352"/>
      <c r="F147" s="25"/>
      <c r="G147" s="25"/>
      <c r="H147" s="25"/>
      <c r="I147" s="25"/>
      <c r="J147" s="25"/>
      <c r="K147" s="25"/>
      <c r="L147" s="25"/>
      <c r="M147" s="352"/>
      <c r="N147" s="352"/>
      <c r="O147" s="25">
        <f t="shared" si="48"/>
        <v>0</v>
      </c>
      <c r="P147" s="357"/>
      <c r="Q147" s="357"/>
      <c r="R147" s="30"/>
      <c r="S147" s="30"/>
      <c r="T147" s="30"/>
      <c r="U147" s="30"/>
      <c r="V147" s="30"/>
      <c r="W147" s="30"/>
      <c r="X147" s="30"/>
      <c r="Y147" s="357"/>
      <c r="Z147" s="357"/>
      <c r="AA147" s="13"/>
      <c r="AB147" s="12"/>
      <c r="AC147" s="13">
        <f t="shared" si="32"/>
        <v>0</v>
      </c>
      <c r="AD147" s="27"/>
      <c r="AE147" s="27"/>
      <c r="AF147" s="28"/>
      <c r="AG147" s="27"/>
      <c r="AH147" s="29"/>
      <c r="AI147" s="29"/>
      <c r="AJ147" s="29"/>
      <c r="AK147" s="29"/>
      <c r="AL147" s="29"/>
      <c r="AM147" s="11"/>
      <c r="AN147" s="11"/>
      <c r="AO147" s="11"/>
      <c r="AP147" s="11">
        <f t="shared" si="41"/>
        <v>0</v>
      </c>
      <c r="AQ147" s="11">
        <f t="shared" si="42"/>
        <v>14700.25</v>
      </c>
      <c r="AR147" s="11">
        <f t="shared" si="33"/>
        <v>14700.25</v>
      </c>
      <c r="AS147" s="11"/>
      <c r="AT147" s="11"/>
      <c r="AU147" s="11"/>
      <c r="AV147" s="11"/>
      <c r="AW147" s="11"/>
      <c r="AX147" s="11"/>
      <c r="AY147" s="11">
        <f t="shared" si="31"/>
        <v>14700.25</v>
      </c>
      <c r="AZ147" s="11"/>
      <c r="BA147" s="11">
        <f t="shared" si="43"/>
        <v>14700.25</v>
      </c>
      <c r="BB147" s="11">
        <f t="shared" si="44"/>
        <v>0</v>
      </c>
      <c r="BC147" s="11">
        <f t="shared" si="45"/>
        <v>22050.375</v>
      </c>
      <c r="BD147" s="11">
        <f t="shared" si="46"/>
        <v>0</v>
      </c>
      <c r="BE147" s="8" t="s">
        <v>83</v>
      </c>
      <c r="BF147" s="8"/>
      <c r="BG147" s="8"/>
      <c r="BH147" s="8"/>
      <c r="BI147" s="8"/>
    </row>
    <row r="148" spans="1:61" x14ac:dyDescent="0.3">
      <c r="A148" s="357"/>
      <c r="B148" s="23"/>
      <c r="C148" s="25">
        <f t="shared" si="47"/>
        <v>0</v>
      </c>
      <c r="D148" s="352"/>
      <c r="E148" s="352"/>
      <c r="F148" s="25"/>
      <c r="G148" s="25"/>
      <c r="H148" s="25"/>
      <c r="I148" s="25"/>
      <c r="J148" s="25"/>
      <c r="K148" s="25"/>
      <c r="L148" s="25"/>
      <c r="M148" s="352"/>
      <c r="N148" s="352"/>
      <c r="O148" s="25">
        <f t="shared" si="48"/>
        <v>0</v>
      </c>
      <c r="P148" s="357"/>
      <c r="Q148" s="357"/>
      <c r="R148" s="30"/>
      <c r="S148" s="30"/>
      <c r="T148" s="30"/>
      <c r="U148" s="30"/>
      <c r="V148" s="30"/>
      <c r="W148" s="30"/>
      <c r="X148" s="30"/>
      <c r="Y148" s="357"/>
      <c r="Z148" s="357"/>
      <c r="AA148" s="13"/>
      <c r="AB148" s="12"/>
      <c r="AC148" s="13">
        <f t="shared" si="32"/>
        <v>0</v>
      </c>
      <c r="AD148" s="27"/>
      <c r="AE148" s="27"/>
      <c r="AF148" s="28"/>
      <c r="AG148" s="27"/>
      <c r="AH148" s="29"/>
      <c r="AI148" s="29"/>
      <c r="AJ148" s="29"/>
      <c r="AK148" s="29"/>
      <c r="AL148" s="29"/>
      <c r="AM148" s="11"/>
      <c r="AN148" s="11"/>
      <c r="AO148" s="11"/>
      <c r="AP148" s="11">
        <f t="shared" si="41"/>
        <v>0</v>
      </c>
      <c r="AQ148" s="11">
        <f t="shared" si="42"/>
        <v>14700.25</v>
      </c>
      <c r="AR148" s="11">
        <f t="shared" si="33"/>
        <v>14700.25</v>
      </c>
      <c r="AS148" s="11"/>
      <c r="AT148" s="11"/>
      <c r="AU148" s="11"/>
      <c r="AV148" s="11"/>
      <c r="AW148" s="11"/>
      <c r="AX148" s="11"/>
      <c r="AY148" s="11">
        <f t="shared" si="31"/>
        <v>14700.25</v>
      </c>
      <c r="AZ148" s="11"/>
      <c r="BA148" s="11">
        <f t="shared" si="43"/>
        <v>14700.25</v>
      </c>
      <c r="BB148" s="11">
        <f t="shared" si="44"/>
        <v>0</v>
      </c>
      <c r="BC148" s="11">
        <f t="shared" si="45"/>
        <v>22050.375</v>
      </c>
      <c r="BD148" s="11">
        <f t="shared" si="46"/>
        <v>0</v>
      </c>
      <c r="BE148" s="8" t="s">
        <v>83</v>
      </c>
      <c r="BF148" s="8"/>
      <c r="BG148" s="8"/>
      <c r="BH148" s="8"/>
      <c r="BI148" s="8"/>
    </row>
    <row r="149" spans="1:61" x14ac:dyDescent="0.3">
      <c r="A149" s="357"/>
      <c r="B149" s="23"/>
      <c r="C149" s="25">
        <f t="shared" si="47"/>
        <v>0</v>
      </c>
      <c r="D149" s="352"/>
      <c r="E149" s="352"/>
      <c r="F149" s="25"/>
      <c r="G149" s="25"/>
      <c r="H149" s="25"/>
      <c r="I149" s="25"/>
      <c r="J149" s="25"/>
      <c r="K149" s="25"/>
      <c r="L149" s="25"/>
      <c r="M149" s="352"/>
      <c r="N149" s="352"/>
      <c r="O149" s="25">
        <f t="shared" si="48"/>
        <v>0</v>
      </c>
      <c r="P149" s="357"/>
      <c r="Q149" s="357"/>
      <c r="R149" s="30"/>
      <c r="S149" s="30"/>
      <c r="T149" s="30"/>
      <c r="U149" s="30"/>
      <c r="V149" s="30"/>
      <c r="W149" s="30"/>
      <c r="X149" s="30"/>
      <c r="Y149" s="357"/>
      <c r="Z149" s="357"/>
      <c r="AA149" s="12"/>
      <c r="AB149" s="12"/>
      <c r="AC149" s="13">
        <f t="shared" si="32"/>
        <v>0</v>
      </c>
      <c r="AD149" s="27"/>
      <c r="AE149" s="27"/>
      <c r="AF149" s="28"/>
      <c r="AG149" s="27"/>
      <c r="AH149" s="29"/>
      <c r="AI149" s="29"/>
      <c r="AJ149" s="29"/>
      <c r="AK149" s="29"/>
      <c r="AL149" s="29"/>
      <c r="AM149" s="11"/>
      <c r="AN149" s="11"/>
      <c r="AO149" s="11"/>
      <c r="AP149" s="11">
        <f t="shared" si="41"/>
        <v>0</v>
      </c>
      <c r="AQ149" s="11">
        <f t="shared" si="42"/>
        <v>14700.25</v>
      </c>
      <c r="AR149" s="11">
        <f t="shared" si="33"/>
        <v>14700.25</v>
      </c>
      <c r="AS149" s="11"/>
      <c r="AT149" s="11"/>
      <c r="AU149" s="11"/>
      <c r="AV149" s="11"/>
      <c r="AW149" s="11"/>
      <c r="AX149" s="11"/>
      <c r="AY149" s="11">
        <f t="shared" si="31"/>
        <v>14700.25</v>
      </c>
      <c r="AZ149" s="11"/>
      <c r="BA149" s="11">
        <f t="shared" si="43"/>
        <v>14700.25</v>
      </c>
      <c r="BB149" s="11">
        <f t="shared" si="44"/>
        <v>0</v>
      </c>
      <c r="BC149" s="11">
        <f t="shared" si="45"/>
        <v>22050.375</v>
      </c>
      <c r="BD149" s="11">
        <f t="shared" si="46"/>
        <v>0</v>
      </c>
      <c r="BE149" s="8" t="s">
        <v>83</v>
      </c>
      <c r="BF149" s="8"/>
      <c r="BG149" s="8"/>
      <c r="BH149" s="8"/>
      <c r="BI149" s="8"/>
    </row>
    <row r="150" spans="1:61" x14ac:dyDescent="0.3">
      <c r="A150" s="357"/>
      <c r="B150" s="23"/>
      <c r="C150" s="25">
        <f t="shared" si="47"/>
        <v>0</v>
      </c>
      <c r="D150" s="352"/>
      <c r="E150" s="352"/>
      <c r="F150" s="25"/>
      <c r="G150" s="25"/>
      <c r="H150" s="25"/>
      <c r="I150" s="25"/>
      <c r="J150" s="25"/>
      <c r="K150" s="25"/>
      <c r="L150" s="25"/>
      <c r="M150" s="352"/>
      <c r="N150" s="352"/>
      <c r="O150" s="25">
        <f t="shared" si="48"/>
        <v>0</v>
      </c>
      <c r="P150" s="357"/>
      <c r="Q150" s="357"/>
      <c r="R150" s="30"/>
      <c r="S150" s="30"/>
      <c r="T150" s="30"/>
      <c r="U150" s="30"/>
      <c r="V150" s="30"/>
      <c r="W150" s="30"/>
      <c r="X150" s="30"/>
      <c r="Y150" s="357"/>
      <c r="Z150" s="357"/>
      <c r="AA150" s="12"/>
      <c r="AB150" s="12"/>
      <c r="AC150" s="13">
        <f t="shared" si="32"/>
        <v>0</v>
      </c>
      <c r="AD150" s="27"/>
      <c r="AE150" s="27"/>
      <c r="AF150" s="28"/>
      <c r="AG150" s="27"/>
      <c r="AH150" s="29"/>
      <c r="AI150" s="29"/>
      <c r="AJ150" s="29"/>
      <c r="AK150" s="29"/>
      <c r="AL150" s="29"/>
      <c r="AM150" s="11"/>
      <c r="AN150" s="11"/>
      <c r="AO150" s="11"/>
      <c r="AP150" s="11">
        <f t="shared" si="41"/>
        <v>0</v>
      </c>
      <c r="AQ150" s="11">
        <f t="shared" si="42"/>
        <v>14700.25</v>
      </c>
      <c r="AR150" s="11">
        <f t="shared" si="33"/>
        <v>14700.25</v>
      </c>
      <c r="AS150" s="11"/>
      <c r="AT150" s="11"/>
      <c r="AU150" s="11"/>
      <c r="AV150" s="11"/>
      <c r="AW150" s="11"/>
      <c r="AX150" s="11"/>
      <c r="AY150" s="11">
        <f t="shared" si="31"/>
        <v>14700.25</v>
      </c>
      <c r="AZ150" s="11"/>
      <c r="BA150" s="11">
        <f t="shared" si="43"/>
        <v>14700.25</v>
      </c>
      <c r="BB150" s="11">
        <f t="shared" si="44"/>
        <v>0</v>
      </c>
      <c r="BC150" s="11">
        <f t="shared" si="45"/>
        <v>22050.375</v>
      </c>
      <c r="BD150" s="11">
        <f t="shared" si="46"/>
        <v>0</v>
      </c>
      <c r="BE150" s="8" t="s">
        <v>83</v>
      </c>
      <c r="BF150" s="8"/>
      <c r="BG150" s="8"/>
      <c r="BH150" s="8"/>
      <c r="BI150" s="8"/>
    </row>
    <row r="151" spans="1:61" x14ac:dyDescent="0.3">
      <c r="A151" s="357"/>
      <c r="B151" s="23"/>
      <c r="C151" s="25">
        <f t="shared" si="47"/>
        <v>0</v>
      </c>
      <c r="D151" s="352"/>
      <c r="E151" s="352"/>
      <c r="F151" s="25"/>
      <c r="G151" s="25"/>
      <c r="H151" s="25"/>
      <c r="I151" s="25"/>
      <c r="J151" s="25"/>
      <c r="K151" s="25"/>
      <c r="L151" s="25"/>
      <c r="M151" s="352"/>
      <c r="N151" s="352"/>
      <c r="O151" s="25">
        <f t="shared" si="48"/>
        <v>0</v>
      </c>
      <c r="P151" s="357"/>
      <c r="Q151" s="357"/>
      <c r="R151" s="30"/>
      <c r="S151" s="30"/>
      <c r="T151" s="30"/>
      <c r="U151" s="30"/>
      <c r="V151" s="30"/>
      <c r="W151" s="30"/>
      <c r="X151" s="30"/>
      <c r="Y151" s="357"/>
      <c r="Z151" s="357"/>
      <c r="AA151" s="27"/>
      <c r="AB151" s="13"/>
      <c r="AC151" s="13">
        <f t="shared" si="32"/>
        <v>0</v>
      </c>
      <c r="AD151" s="13"/>
      <c r="AE151" s="13"/>
      <c r="AF151" s="31"/>
      <c r="AG151" s="13"/>
      <c r="AH151" s="13"/>
      <c r="AI151" s="13"/>
      <c r="AJ151" s="13"/>
      <c r="AK151" s="13"/>
      <c r="AL151" s="13"/>
      <c r="AM151" s="13"/>
      <c r="AN151" s="13"/>
      <c r="AO151" s="13"/>
      <c r="AP151" s="11">
        <f t="shared" si="41"/>
        <v>0</v>
      </c>
      <c r="AQ151" s="11">
        <f t="shared" si="42"/>
        <v>14700.25</v>
      </c>
      <c r="AR151" s="11">
        <f t="shared" si="33"/>
        <v>14700.25</v>
      </c>
      <c r="AS151" s="13"/>
      <c r="AT151" s="13"/>
      <c r="AU151" s="13"/>
      <c r="AV151" s="13"/>
      <c r="AW151" s="13"/>
      <c r="AX151" s="13"/>
      <c r="AY151" s="11">
        <f t="shared" si="31"/>
        <v>14700.25</v>
      </c>
      <c r="AZ151" s="13"/>
      <c r="BA151" s="11">
        <f t="shared" si="43"/>
        <v>14700.25</v>
      </c>
      <c r="BB151" s="11">
        <f t="shared" si="44"/>
        <v>0</v>
      </c>
      <c r="BC151" s="11">
        <f t="shared" si="45"/>
        <v>22050.375</v>
      </c>
      <c r="BD151" s="11">
        <f t="shared" si="46"/>
        <v>0</v>
      </c>
      <c r="BE151" s="8" t="s">
        <v>83</v>
      </c>
      <c r="BF151" s="8"/>
      <c r="BG151" s="8"/>
      <c r="BH151" s="8"/>
      <c r="BI151" s="8"/>
    </row>
    <row r="152" spans="1:61" x14ac:dyDescent="0.3">
      <c r="A152" s="362"/>
      <c r="B152" s="14"/>
      <c r="C152" s="25">
        <f t="shared" si="47"/>
        <v>0</v>
      </c>
      <c r="D152" s="352"/>
      <c r="E152" s="352"/>
      <c r="F152" s="25"/>
      <c r="G152" s="25"/>
      <c r="H152" s="25"/>
      <c r="I152" s="25"/>
      <c r="J152" s="25"/>
      <c r="K152" s="25"/>
      <c r="L152" s="25"/>
      <c r="M152" s="352"/>
      <c r="N152" s="352"/>
      <c r="O152" s="25">
        <f t="shared" si="48"/>
        <v>0</v>
      </c>
      <c r="P152" s="363"/>
      <c r="Q152" s="363"/>
      <c r="R152" s="14"/>
      <c r="S152" s="14"/>
      <c r="T152" s="14"/>
      <c r="U152" s="14"/>
      <c r="V152" s="14"/>
      <c r="W152" s="14"/>
      <c r="X152" s="14"/>
      <c r="Y152" s="363"/>
      <c r="Z152" s="363"/>
      <c r="AA152" s="162"/>
      <c r="AB152" s="163"/>
      <c r="AC152" s="13">
        <f t="shared" si="32"/>
        <v>0</v>
      </c>
      <c r="AD152" s="27"/>
      <c r="AE152" s="27"/>
      <c r="AF152" s="28"/>
      <c r="AG152" s="27"/>
      <c r="AH152" s="29"/>
      <c r="AI152" s="29"/>
      <c r="AJ152" s="29"/>
      <c r="AK152" s="29"/>
      <c r="AL152" s="29"/>
      <c r="AM152" s="11"/>
      <c r="AN152" s="11"/>
      <c r="AO152" s="11"/>
      <c r="AP152" s="11">
        <f t="shared" si="41"/>
        <v>0</v>
      </c>
      <c r="AQ152" s="11">
        <f t="shared" si="42"/>
        <v>14700.25</v>
      </c>
      <c r="AR152" s="11">
        <f t="shared" si="33"/>
        <v>14700.25</v>
      </c>
      <c r="AS152" s="11"/>
      <c r="AT152" s="11"/>
      <c r="AU152" s="11"/>
      <c r="AV152" s="11"/>
      <c r="AW152" s="11"/>
      <c r="AX152" s="11"/>
      <c r="AY152" s="11">
        <f t="shared" si="31"/>
        <v>14700.25</v>
      </c>
      <c r="AZ152" s="11"/>
      <c r="BA152" s="11">
        <f t="shared" si="43"/>
        <v>14700.25</v>
      </c>
      <c r="BB152" s="11">
        <f t="shared" si="44"/>
        <v>0</v>
      </c>
      <c r="BC152" s="11">
        <f t="shared" si="45"/>
        <v>22050.375</v>
      </c>
      <c r="BD152" s="11">
        <f t="shared" si="46"/>
        <v>0</v>
      </c>
      <c r="BE152" s="8" t="s">
        <v>83</v>
      </c>
      <c r="BF152" s="8"/>
      <c r="BG152" s="8"/>
      <c r="BH152" s="8"/>
      <c r="BI152" s="8"/>
    </row>
    <row r="153" spans="1:61" x14ac:dyDescent="0.3">
      <c r="A153" s="362"/>
      <c r="B153" s="85"/>
      <c r="C153" s="25">
        <f t="shared" si="47"/>
        <v>0</v>
      </c>
      <c r="D153" s="352"/>
      <c r="E153" s="352"/>
      <c r="F153" s="25"/>
      <c r="G153" s="25"/>
      <c r="H153" s="25"/>
      <c r="I153" s="25"/>
      <c r="J153" s="25"/>
      <c r="K153" s="25"/>
      <c r="L153" s="25"/>
      <c r="M153" s="352"/>
      <c r="N153" s="352"/>
      <c r="O153" s="25">
        <f t="shared" si="48"/>
        <v>0</v>
      </c>
      <c r="P153" s="362"/>
      <c r="Q153" s="362"/>
      <c r="R153" s="85"/>
      <c r="S153" s="85"/>
      <c r="T153" s="85"/>
      <c r="U153" s="85"/>
      <c r="V153" s="85"/>
      <c r="W153" s="85"/>
      <c r="X153" s="85"/>
      <c r="Y153" s="362"/>
      <c r="Z153" s="362"/>
      <c r="AA153" s="163"/>
      <c r="AB153" s="163"/>
      <c r="AC153" s="13">
        <f t="shared" si="32"/>
        <v>0</v>
      </c>
      <c r="AD153" s="27"/>
      <c r="AE153" s="27"/>
      <c r="AF153" s="28"/>
      <c r="AG153" s="27"/>
      <c r="AH153" s="29"/>
      <c r="AI153" s="29"/>
      <c r="AJ153" s="29"/>
      <c r="AK153" s="29"/>
      <c r="AL153" s="29"/>
      <c r="AM153" s="11"/>
      <c r="AN153" s="11"/>
      <c r="AO153" s="11"/>
      <c r="AP153" s="11">
        <f t="shared" si="41"/>
        <v>0</v>
      </c>
      <c r="AQ153" s="11">
        <f t="shared" si="42"/>
        <v>14700.25</v>
      </c>
      <c r="AR153" s="11">
        <f t="shared" si="33"/>
        <v>14700.25</v>
      </c>
      <c r="AS153" s="11"/>
      <c r="AT153" s="11"/>
      <c r="AU153" s="11"/>
      <c r="AV153" s="11"/>
      <c r="AW153" s="11"/>
      <c r="AX153" s="11"/>
      <c r="AY153" s="11">
        <f t="shared" si="31"/>
        <v>14700.25</v>
      </c>
      <c r="AZ153" s="11"/>
      <c r="BA153" s="11">
        <f t="shared" si="43"/>
        <v>14700.25</v>
      </c>
      <c r="BB153" s="11">
        <f t="shared" si="44"/>
        <v>0</v>
      </c>
      <c r="BC153" s="11">
        <f t="shared" si="45"/>
        <v>22050.375</v>
      </c>
      <c r="BD153" s="11">
        <f t="shared" si="46"/>
        <v>0</v>
      </c>
      <c r="BE153" s="8" t="s">
        <v>83</v>
      </c>
      <c r="BF153" s="8"/>
      <c r="BG153" s="8"/>
      <c r="BH153" s="8"/>
      <c r="BI153" s="8"/>
    </row>
    <row r="154" spans="1:61" x14ac:dyDescent="0.3">
      <c r="A154" s="362"/>
      <c r="B154" s="38"/>
      <c r="C154" s="25">
        <f t="shared" si="47"/>
        <v>0</v>
      </c>
      <c r="D154" s="352"/>
      <c r="E154" s="352"/>
      <c r="F154" s="25"/>
      <c r="G154" s="25"/>
      <c r="H154" s="25"/>
      <c r="I154" s="25"/>
      <c r="J154" s="25"/>
      <c r="K154" s="25"/>
      <c r="L154" s="25"/>
      <c r="M154" s="352"/>
      <c r="N154" s="352"/>
      <c r="O154" s="25">
        <f t="shared" si="48"/>
        <v>0</v>
      </c>
      <c r="P154" s="362"/>
      <c r="Q154" s="362"/>
      <c r="R154" s="85"/>
      <c r="S154" s="85"/>
      <c r="T154" s="85"/>
      <c r="U154" s="85"/>
      <c r="V154" s="85"/>
      <c r="W154" s="85"/>
      <c r="X154" s="85"/>
      <c r="Y154" s="362"/>
      <c r="Z154" s="362"/>
      <c r="AA154" s="12"/>
      <c r="AB154" s="12"/>
      <c r="AC154" s="13">
        <f t="shared" si="32"/>
        <v>0</v>
      </c>
      <c r="AD154" s="27"/>
      <c r="AE154" s="27"/>
      <c r="AF154" s="28"/>
      <c r="AG154" s="27"/>
      <c r="AH154" s="29"/>
      <c r="AI154" s="29"/>
      <c r="AJ154" s="29"/>
      <c r="AK154" s="29"/>
      <c r="AL154" s="29"/>
      <c r="AM154" s="11"/>
      <c r="AN154" s="11"/>
      <c r="AO154" s="11"/>
      <c r="AP154" s="11">
        <f t="shared" si="41"/>
        <v>0</v>
      </c>
      <c r="AQ154" s="11">
        <f t="shared" si="42"/>
        <v>14700.25</v>
      </c>
      <c r="AR154" s="11">
        <f t="shared" si="33"/>
        <v>14700.25</v>
      </c>
      <c r="AS154" s="11"/>
      <c r="AT154" s="11"/>
      <c r="AU154" s="11"/>
      <c r="AV154" s="11"/>
      <c r="AW154" s="11"/>
      <c r="AX154" s="11"/>
      <c r="AY154" s="11">
        <f t="shared" si="31"/>
        <v>14700.25</v>
      </c>
      <c r="AZ154" s="11"/>
      <c r="BA154" s="11">
        <f t="shared" si="43"/>
        <v>14700.25</v>
      </c>
      <c r="BB154" s="11">
        <f t="shared" si="44"/>
        <v>0</v>
      </c>
      <c r="BC154" s="11">
        <f t="shared" si="45"/>
        <v>22050.375</v>
      </c>
      <c r="BD154" s="11">
        <f t="shared" si="46"/>
        <v>0</v>
      </c>
      <c r="BE154" s="8" t="s">
        <v>83</v>
      </c>
      <c r="BF154" s="8"/>
      <c r="BG154" s="8"/>
      <c r="BH154" s="8"/>
      <c r="BI154" s="8"/>
    </row>
    <row r="155" spans="1:61" x14ac:dyDescent="0.3">
      <c r="A155" s="362"/>
      <c r="B155" s="38"/>
      <c r="C155" s="25">
        <f t="shared" si="47"/>
        <v>0</v>
      </c>
      <c r="D155" s="352"/>
      <c r="E155" s="352"/>
      <c r="F155" s="25"/>
      <c r="G155" s="25"/>
      <c r="H155" s="25"/>
      <c r="I155" s="25"/>
      <c r="J155" s="25"/>
      <c r="K155" s="25"/>
      <c r="L155" s="25"/>
      <c r="M155" s="352"/>
      <c r="N155" s="352"/>
      <c r="O155" s="25">
        <f t="shared" si="48"/>
        <v>0</v>
      </c>
      <c r="P155" s="362"/>
      <c r="Q155" s="362"/>
      <c r="R155" s="85"/>
      <c r="S155" s="85"/>
      <c r="T155" s="85"/>
      <c r="U155" s="85"/>
      <c r="V155" s="85"/>
      <c r="W155" s="85"/>
      <c r="X155" s="85"/>
      <c r="Y155" s="362"/>
      <c r="Z155" s="362"/>
      <c r="AA155" s="12"/>
      <c r="AB155" s="12"/>
      <c r="AC155" s="13">
        <f t="shared" si="32"/>
        <v>0</v>
      </c>
      <c r="AD155" s="27"/>
      <c r="AE155" s="27"/>
      <c r="AF155" s="28"/>
      <c r="AG155" s="27"/>
      <c r="AH155" s="29"/>
      <c r="AI155" s="29"/>
      <c r="AJ155" s="29"/>
      <c r="AK155" s="29"/>
      <c r="AL155" s="29"/>
      <c r="AM155" s="11"/>
      <c r="AN155" s="11"/>
      <c r="AO155" s="11"/>
      <c r="AP155" s="11">
        <f t="shared" si="41"/>
        <v>0</v>
      </c>
      <c r="AQ155" s="11">
        <f t="shared" si="42"/>
        <v>14700.25</v>
      </c>
      <c r="AR155" s="11">
        <f t="shared" si="33"/>
        <v>14700.25</v>
      </c>
      <c r="AS155" s="11"/>
      <c r="AT155" s="11"/>
      <c r="AU155" s="11"/>
      <c r="AV155" s="11"/>
      <c r="AW155" s="11"/>
      <c r="AX155" s="11"/>
      <c r="AY155" s="11">
        <f t="shared" si="31"/>
        <v>14700.25</v>
      </c>
      <c r="AZ155" s="11"/>
      <c r="BA155" s="11">
        <f t="shared" si="43"/>
        <v>14700.25</v>
      </c>
      <c r="BB155" s="11">
        <f t="shared" si="44"/>
        <v>0</v>
      </c>
      <c r="BC155" s="11">
        <f t="shared" si="45"/>
        <v>22050.375</v>
      </c>
      <c r="BD155" s="11">
        <f t="shared" si="46"/>
        <v>0</v>
      </c>
      <c r="BE155" s="8" t="s">
        <v>83</v>
      </c>
      <c r="BF155" s="8"/>
      <c r="BG155" s="8"/>
      <c r="BH155" s="8"/>
      <c r="BI155" s="8"/>
    </row>
    <row r="156" spans="1:61" x14ac:dyDescent="0.3">
      <c r="A156" s="362"/>
      <c r="B156" s="39"/>
      <c r="C156" s="25">
        <f t="shared" si="47"/>
        <v>0</v>
      </c>
      <c r="D156" s="352"/>
      <c r="E156" s="352"/>
      <c r="F156" s="25"/>
      <c r="G156" s="25"/>
      <c r="H156" s="25"/>
      <c r="I156" s="25"/>
      <c r="J156" s="25"/>
      <c r="K156" s="25"/>
      <c r="L156" s="25"/>
      <c r="M156" s="352"/>
      <c r="N156" s="352"/>
      <c r="O156" s="25">
        <f t="shared" si="48"/>
        <v>0</v>
      </c>
      <c r="P156" s="364"/>
      <c r="Q156" s="364"/>
      <c r="R156" s="40"/>
      <c r="S156" s="40"/>
      <c r="T156" s="40"/>
      <c r="U156" s="40"/>
      <c r="V156" s="40"/>
      <c r="W156" s="40"/>
      <c r="X156" s="40"/>
      <c r="Y156" s="364"/>
      <c r="Z156" s="364"/>
      <c r="AA156" s="12"/>
      <c r="AB156" s="12"/>
      <c r="AC156" s="13">
        <f t="shared" si="32"/>
        <v>0</v>
      </c>
      <c r="AD156" s="27"/>
      <c r="AE156" s="27"/>
      <c r="AF156" s="28"/>
      <c r="AG156" s="27"/>
      <c r="AH156" s="29"/>
      <c r="AI156" s="29"/>
      <c r="AJ156" s="29"/>
      <c r="AK156" s="29"/>
      <c r="AL156" s="29"/>
      <c r="AM156" s="11"/>
      <c r="AN156" s="11"/>
      <c r="AO156" s="11"/>
      <c r="AP156" s="11">
        <f t="shared" si="41"/>
        <v>0</v>
      </c>
      <c r="AQ156" s="11">
        <f t="shared" si="42"/>
        <v>14700.25</v>
      </c>
      <c r="AR156" s="11">
        <f t="shared" si="33"/>
        <v>14700.25</v>
      </c>
      <c r="AS156" s="11"/>
      <c r="AT156" s="11"/>
      <c r="AU156" s="11"/>
      <c r="AV156" s="11"/>
      <c r="AW156" s="11"/>
      <c r="AX156" s="11"/>
      <c r="AY156" s="11">
        <f t="shared" si="31"/>
        <v>14700.25</v>
      </c>
      <c r="AZ156" s="11"/>
      <c r="BA156" s="11">
        <f t="shared" si="43"/>
        <v>14700.25</v>
      </c>
      <c r="BB156" s="11">
        <f t="shared" si="44"/>
        <v>0</v>
      </c>
      <c r="BC156" s="11">
        <f t="shared" si="45"/>
        <v>22050.375</v>
      </c>
      <c r="BD156" s="11">
        <f t="shared" si="46"/>
        <v>0</v>
      </c>
      <c r="BE156" s="8" t="s">
        <v>83</v>
      </c>
      <c r="BF156" s="8"/>
      <c r="BG156" s="8"/>
      <c r="BH156" s="8"/>
      <c r="BI156" s="8"/>
    </row>
    <row r="157" spans="1:61" x14ac:dyDescent="0.3">
      <c r="A157" s="362"/>
      <c r="B157" s="38"/>
      <c r="C157" s="25">
        <f t="shared" si="47"/>
        <v>0</v>
      </c>
      <c r="D157" s="352"/>
      <c r="E157" s="352"/>
      <c r="F157" s="25"/>
      <c r="G157" s="25"/>
      <c r="H157" s="25"/>
      <c r="I157" s="25"/>
      <c r="J157" s="25"/>
      <c r="K157" s="25"/>
      <c r="L157" s="25"/>
      <c r="M157" s="352"/>
      <c r="N157" s="352"/>
      <c r="O157" s="25">
        <f t="shared" si="48"/>
        <v>0</v>
      </c>
      <c r="P157" s="362"/>
      <c r="Q157" s="362"/>
      <c r="R157" s="85"/>
      <c r="S157" s="85"/>
      <c r="T157" s="85"/>
      <c r="U157" s="85"/>
      <c r="V157" s="85"/>
      <c r="W157" s="85"/>
      <c r="X157" s="85"/>
      <c r="Y157" s="362"/>
      <c r="Z157" s="362"/>
      <c r="AA157" s="27"/>
      <c r="AB157" s="13"/>
      <c r="AC157" s="13">
        <f t="shared" si="32"/>
        <v>0</v>
      </c>
      <c r="AD157" s="13"/>
      <c r="AE157" s="13"/>
      <c r="AF157" s="31"/>
      <c r="AG157" s="13"/>
      <c r="AH157" s="13"/>
      <c r="AI157" s="13"/>
      <c r="AJ157" s="13"/>
      <c r="AK157" s="13"/>
      <c r="AL157" s="13"/>
      <c r="AM157" s="13"/>
      <c r="AN157" s="13"/>
      <c r="AO157" s="13"/>
      <c r="AP157" s="11">
        <f t="shared" si="41"/>
        <v>0</v>
      </c>
      <c r="AQ157" s="11">
        <f t="shared" si="42"/>
        <v>14700.25</v>
      </c>
      <c r="AR157" s="11">
        <f t="shared" si="33"/>
        <v>14700.25</v>
      </c>
      <c r="AS157" s="13"/>
      <c r="AT157" s="13"/>
      <c r="AU157" s="13"/>
      <c r="AV157" s="13"/>
      <c r="AW157" s="13"/>
      <c r="AX157" s="13"/>
      <c r="AY157" s="11">
        <f t="shared" si="31"/>
        <v>14700.25</v>
      </c>
      <c r="AZ157" s="13"/>
      <c r="BA157" s="11">
        <f t="shared" si="43"/>
        <v>14700.25</v>
      </c>
      <c r="BB157" s="11">
        <f t="shared" si="44"/>
        <v>0</v>
      </c>
      <c r="BC157" s="11">
        <f t="shared" si="45"/>
        <v>22050.375</v>
      </c>
      <c r="BD157" s="11">
        <f t="shared" si="46"/>
        <v>0</v>
      </c>
      <c r="BE157" s="8" t="s">
        <v>83</v>
      </c>
      <c r="BF157" s="8"/>
      <c r="BG157" s="8"/>
      <c r="BH157" s="8"/>
      <c r="BI157" s="8"/>
    </row>
    <row r="158" spans="1:61" x14ac:dyDescent="0.3">
      <c r="A158" s="357"/>
      <c r="B158" s="23"/>
      <c r="C158" s="25">
        <f t="shared" si="47"/>
        <v>0</v>
      </c>
      <c r="D158" s="352"/>
      <c r="E158" s="352"/>
      <c r="F158" s="25"/>
      <c r="G158" s="25"/>
      <c r="H158" s="25"/>
      <c r="I158" s="25"/>
      <c r="J158" s="25"/>
      <c r="K158" s="25"/>
      <c r="L158" s="25"/>
      <c r="M158" s="352"/>
      <c r="N158" s="352"/>
      <c r="O158" s="25">
        <f t="shared" si="48"/>
        <v>0</v>
      </c>
      <c r="P158" s="365"/>
      <c r="Q158" s="365"/>
      <c r="R158" s="41"/>
      <c r="S158" s="41"/>
      <c r="T158" s="41"/>
      <c r="U158" s="41"/>
      <c r="V158" s="41"/>
      <c r="W158" s="41"/>
      <c r="X158" s="41"/>
      <c r="Y158" s="365"/>
      <c r="Z158" s="365"/>
      <c r="AA158" s="27"/>
      <c r="AB158" s="13"/>
      <c r="AC158" s="13">
        <f t="shared" si="32"/>
        <v>0</v>
      </c>
      <c r="AD158" s="13"/>
      <c r="AE158" s="13"/>
      <c r="AF158" s="31"/>
      <c r="AG158" s="13"/>
      <c r="AH158" s="13"/>
      <c r="AI158" s="13"/>
      <c r="AJ158" s="13"/>
      <c r="AK158" s="13"/>
      <c r="AL158" s="13"/>
      <c r="AM158" s="13"/>
      <c r="AN158" s="13"/>
      <c r="AO158" s="13"/>
      <c r="AP158" s="11">
        <f t="shared" si="41"/>
        <v>0</v>
      </c>
      <c r="AQ158" s="11">
        <f t="shared" si="42"/>
        <v>14700.25</v>
      </c>
      <c r="AR158" s="11">
        <f t="shared" si="33"/>
        <v>14700.25</v>
      </c>
      <c r="AS158" s="13"/>
      <c r="AT158" s="13"/>
      <c r="AU158" s="13"/>
      <c r="AV158" s="13"/>
      <c r="AW158" s="13"/>
      <c r="AX158" s="13"/>
      <c r="AY158" s="11">
        <f t="shared" si="31"/>
        <v>14700.25</v>
      </c>
      <c r="AZ158" s="13"/>
      <c r="BA158" s="11">
        <f t="shared" si="43"/>
        <v>14700.25</v>
      </c>
      <c r="BB158" s="11">
        <f t="shared" si="44"/>
        <v>0</v>
      </c>
      <c r="BC158" s="11">
        <f t="shared" si="45"/>
        <v>22050.375</v>
      </c>
      <c r="BD158" s="11">
        <f t="shared" si="46"/>
        <v>0</v>
      </c>
      <c r="BE158" s="8" t="s">
        <v>83</v>
      </c>
      <c r="BF158" s="8"/>
      <c r="BG158" s="8"/>
      <c r="BH158" s="8"/>
      <c r="BI158" s="8"/>
    </row>
    <row r="159" spans="1:61" x14ac:dyDescent="0.3">
      <c r="A159" s="359"/>
      <c r="B159" s="33"/>
      <c r="C159" s="25">
        <f t="shared" si="47"/>
        <v>0</v>
      </c>
      <c r="D159" s="352"/>
      <c r="E159" s="352"/>
      <c r="F159" s="25"/>
      <c r="G159" s="25"/>
      <c r="H159" s="25"/>
      <c r="I159" s="25"/>
      <c r="J159" s="25"/>
      <c r="K159" s="25"/>
      <c r="L159" s="25"/>
      <c r="M159" s="352"/>
      <c r="N159" s="352"/>
      <c r="O159" s="25">
        <f t="shared" si="48"/>
        <v>0</v>
      </c>
      <c r="P159" s="360"/>
      <c r="Q159" s="360"/>
      <c r="R159" s="33"/>
      <c r="S159" s="33"/>
      <c r="T159" s="33"/>
      <c r="U159" s="33"/>
      <c r="V159" s="33"/>
      <c r="W159" s="33"/>
      <c r="X159" s="33"/>
      <c r="Y159" s="360"/>
      <c r="Z159" s="360"/>
      <c r="AA159" s="12"/>
      <c r="AB159" s="13"/>
      <c r="AC159" s="13">
        <f t="shared" si="32"/>
        <v>0</v>
      </c>
      <c r="AD159" s="27"/>
      <c r="AE159" s="27"/>
      <c r="AF159" s="28"/>
      <c r="AG159" s="27"/>
      <c r="AH159" s="29"/>
      <c r="AI159" s="29"/>
      <c r="AJ159" s="29"/>
      <c r="AK159" s="29"/>
      <c r="AL159" s="29"/>
      <c r="AM159" s="11"/>
      <c r="AN159" s="11"/>
      <c r="AO159" s="11"/>
      <c r="AP159" s="11">
        <f t="shared" si="41"/>
        <v>0</v>
      </c>
      <c r="AQ159" s="11">
        <f t="shared" si="42"/>
        <v>14700.25</v>
      </c>
      <c r="AR159" s="11">
        <f t="shared" si="33"/>
        <v>14700.25</v>
      </c>
      <c r="AS159" s="11"/>
      <c r="AT159" s="11"/>
      <c r="AU159" s="11"/>
      <c r="AV159" s="11"/>
      <c r="AW159" s="11"/>
      <c r="AX159" s="11"/>
      <c r="AY159" s="11">
        <f t="shared" si="31"/>
        <v>14700.25</v>
      </c>
      <c r="AZ159" s="11"/>
      <c r="BA159" s="11">
        <f t="shared" si="43"/>
        <v>14700.25</v>
      </c>
      <c r="BB159" s="11">
        <f t="shared" si="44"/>
        <v>0</v>
      </c>
      <c r="BC159" s="11">
        <f t="shared" si="45"/>
        <v>22050.375</v>
      </c>
      <c r="BD159" s="11">
        <f t="shared" si="46"/>
        <v>0</v>
      </c>
      <c r="BE159" s="8" t="s">
        <v>83</v>
      </c>
      <c r="BF159" s="8"/>
      <c r="BG159" s="8"/>
      <c r="BH159" s="8"/>
      <c r="BI159" s="8"/>
    </row>
    <row r="160" spans="1:61" x14ac:dyDescent="0.3">
      <c r="A160" s="362"/>
      <c r="B160" s="14"/>
      <c r="C160" s="25">
        <f t="shared" si="47"/>
        <v>0</v>
      </c>
      <c r="D160" s="352"/>
      <c r="E160" s="352"/>
      <c r="F160" s="25"/>
      <c r="G160" s="25"/>
      <c r="H160" s="25"/>
      <c r="I160" s="25"/>
      <c r="J160" s="25"/>
      <c r="K160" s="25"/>
      <c r="L160" s="25"/>
      <c r="M160" s="352"/>
      <c r="N160" s="352"/>
      <c r="O160" s="25">
        <f t="shared" si="48"/>
        <v>0</v>
      </c>
      <c r="P160" s="363"/>
      <c r="Q160" s="363"/>
      <c r="R160" s="14"/>
      <c r="S160" s="14"/>
      <c r="T160" s="14"/>
      <c r="U160" s="14"/>
      <c r="V160" s="14"/>
      <c r="W160" s="14"/>
      <c r="X160" s="14"/>
      <c r="Y160" s="363"/>
      <c r="Z160" s="363"/>
      <c r="AA160" s="162"/>
      <c r="AB160" s="163"/>
      <c r="AC160" s="13">
        <f t="shared" si="32"/>
        <v>0</v>
      </c>
      <c r="AD160" s="27"/>
      <c r="AE160" s="27"/>
      <c r="AF160" s="28"/>
      <c r="AG160" s="27"/>
      <c r="AH160" s="29"/>
      <c r="AI160" s="29"/>
      <c r="AJ160" s="29"/>
      <c r="AK160" s="29"/>
      <c r="AL160" s="29"/>
      <c r="AM160" s="11"/>
      <c r="AN160" s="11"/>
      <c r="AO160" s="11"/>
      <c r="AP160" s="11">
        <f t="shared" si="41"/>
        <v>0</v>
      </c>
      <c r="AQ160" s="11">
        <f t="shared" si="42"/>
        <v>14700.25</v>
      </c>
      <c r="AR160" s="11">
        <f t="shared" si="33"/>
        <v>14700.25</v>
      </c>
      <c r="AS160" s="11"/>
      <c r="AT160" s="11"/>
      <c r="AU160" s="11"/>
      <c r="AV160" s="11"/>
      <c r="AW160" s="11"/>
      <c r="AX160" s="11"/>
      <c r="AY160" s="11">
        <f t="shared" si="31"/>
        <v>14700.25</v>
      </c>
      <c r="AZ160" s="11"/>
      <c r="BA160" s="11">
        <f t="shared" si="43"/>
        <v>14700.25</v>
      </c>
      <c r="BB160" s="11">
        <f t="shared" si="44"/>
        <v>0</v>
      </c>
      <c r="BC160" s="11">
        <f t="shared" si="45"/>
        <v>22050.375</v>
      </c>
      <c r="BD160" s="11">
        <f t="shared" si="46"/>
        <v>0</v>
      </c>
      <c r="BE160" s="8" t="s">
        <v>83</v>
      </c>
      <c r="BF160" s="8"/>
      <c r="BG160" s="8"/>
      <c r="BH160" s="8"/>
      <c r="BI160" s="8"/>
    </row>
    <row r="161" spans="1:61" x14ac:dyDescent="0.3">
      <c r="A161" s="359"/>
      <c r="B161" s="33"/>
      <c r="C161" s="25">
        <f t="shared" si="47"/>
        <v>0</v>
      </c>
      <c r="D161" s="352"/>
      <c r="E161" s="352"/>
      <c r="F161" s="25"/>
      <c r="G161" s="25"/>
      <c r="H161" s="25"/>
      <c r="I161" s="25"/>
      <c r="J161" s="25"/>
      <c r="K161" s="25"/>
      <c r="L161" s="25"/>
      <c r="M161" s="352"/>
      <c r="N161" s="352"/>
      <c r="O161" s="25">
        <f t="shared" si="48"/>
        <v>0</v>
      </c>
      <c r="P161" s="360"/>
      <c r="Q161" s="360"/>
      <c r="R161" s="33"/>
      <c r="S161" s="33"/>
      <c r="T161" s="33"/>
      <c r="U161" s="33"/>
      <c r="V161" s="33"/>
      <c r="W161" s="33"/>
      <c r="X161" s="33"/>
      <c r="Y161" s="360"/>
      <c r="Z161" s="360"/>
      <c r="AA161" s="12"/>
      <c r="AB161" s="34"/>
      <c r="AC161" s="13">
        <f t="shared" si="32"/>
        <v>0</v>
      </c>
      <c r="AD161" s="27"/>
      <c r="AE161" s="27"/>
      <c r="AF161" s="28"/>
      <c r="AG161" s="27"/>
      <c r="AH161" s="29"/>
      <c r="AI161" s="29"/>
      <c r="AJ161" s="29"/>
      <c r="AK161" s="29"/>
      <c r="AL161" s="29"/>
      <c r="AM161" s="11"/>
      <c r="AN161" s="11"/>
      <c r="AO161" s="11"/>
      <c r="AP161" s="11">
        <f t="shared" si="41"/>
        <v>0</v>
      </c>
      <c r="AQ161" s="11">
        <f t="shared" si="42"/>
        <v>14700.25</v>
      </c>
      <c r="AR161" s="11">
        <f t="shared" si="33"/>
        <v>14700.25</v>
      </c>
      <c r="AS161" s="11"/>
      <c r="AT161" s="11"/>
      <c r="AU161" s="11"/>
      <c r="AV161" s="11"/>
      <c r="AW161" s="11"/>
      <c r="AX161" s="11"/>
      <c r="AY161" s="11">
        <f>SUBTOTAL(9,AR161:AX161)</f>
        <v>14700.25</v>
      </c>
      <c r="AZ161" s="11"/>
      <c r="BA161" s="11">
        <f t="shared" si="43"/>
        <v>14700.25</v>
      </c>
      <c r="BB161" s="11">
        <f t="shared" si="44"/>
        <v>0</v>
      </c>
      <c r="BC161" s="11">
        <f t="shared" si="45"/>
        <v>22050.375</v>
      </c>
      <c r="BD161" s="11">
        <f t="shared" si="46"/>
        <v>0</v>
      </c>
      <c r="BE161" s="8" t="s">
        <v>83</v>
      </c>
      <c r="BF161" s="8"/>
      <c r="BG161" s="8"/>
      <c r="BH161" s="8"/>
      <c r="BI161" s="8"/>
    </row>
    <row r="162" spans="1:61" x14ac:dyDescent="0.3">
      <c r="A162" s="357"/>
      <c r="B162" s="36"/>
      <c r="C162" s="25">
        <f t="shared" si="47"/>
        <v>0</v>
      </c>
      <c r="D162" s="352"/>
      <c r="E162" s="352"/>
      <c r="F162" s="25"/>
      <c r="G162" s="25"/>
      <c r="H162" s="25"/>
      <c r="I162" s="25"/>
      <c r="J162" s="25"/>
      <c r="K162" s="25"/>
      <c r="L162" s="25"/>
      <c r="M162" s="352"/>
      <c r="N162" s="352"/>
      <c r="O162" s="25">
        <f t="shared" si="48"/>
        <v>0</v>
      </c>
      <c r="P162" s="357"/>
      <c r="Q162" s="357"/>
      <c r="R162" s="30"/>
      <c r="S162" s="30"/>
      <c r="T162" s="30"/>
      <c r="U162" s="30"/>
      <c r="V162" s="30"/>
      <c r="W162" s="30"/>
      <c r="X162" s="30"/>
      <c r="Y162" s="357"/>
      <c r="Z162" s="357"/>
      <c r="AA162" s="12"/>
      <c r="AB162" s="12"/>
      <c r="AC162" s="13">
        <f>SUM(AA162:AB162)</f>
        <v>0</v>
      </c>
      <c r="AD162" s="27"/>
      <c r="AE162" s="27"/>
      <c r="AF162" s="28"/>
      <c r="AG162" s="27"/>
      <c r="AH162" s="29"/>
      <c r="AI162" s="29"/>
      <c r="AJ162" s="29"/>
      <c r="AK162" s="29"/>
      <c r="AL162" s="29"/>
      <c r="AM162" s="11"/>
      <c r="AN162" s="11"/>
      <c r="AO162" s="11"/>
      <c r="AP162" s="11">
        <f t="shared" si="41"/>
        <v>0</v>
      </c>
      <c r="AQ162" s="11">
        <f t="shared" si="42"/>
        <v>14700.25</v>
      </c>
      <c r="AR162" s="11">
        <f>AP162+AQ162</f>
        <v>14700.25</v>
      </c>
      <c r="AS162" s="11"/>
      <c r="AT162" s="11"/>
      <c r="AU162" s="11"/>
      <c r="AV162" s="11"/>
      <c r="AW162" s="11"/>
      <c r="AX162" s="11"/>
      <c r="AY162" s="11">
        <f>SUBTOTAL(9,AR162:AX162)</f>
        <v>14700.25</v>
      </c>
      <c r="AZ162" s="11"/>
      <c r="BA162" s="11">
        <f t="shared" si="43"/>
        <v>14700.25</v>
      </c>
      <c r="BB162" s="11">
        <f t="shared" si="44"/>
        <v>0</v>
      </c>
      <c r="BC162" s="11">
        <f t="shared" si="45"/>
        <v>22050.375</v>
      </c>
      <c r="BD162" s="11">
        <f t="shared" si="46"/>
        <v>0</v>
      </c>
      <c r="BE162" s="8" t="s">
        <v>83</v>
      </c>
      <c r="BF162" s="8"/>
      <c r="BG162" s="8"/>
      <c r="BH162" s="8"/>
      <c r="BI162" s="8"/>
    </row>
    <row r="163" spans="1:61" x14ac:dyDescent="0.3">
      <c r="A163" s="357"/>
      <c r="B163" s="23"/>
      <c r="C163" s="25">
        <f t="shared" ref="C163:C164" si="49">SUM(D163:N163)</f>
        <v>0</v>
      </c>
      <c r="D163" s="352"/>
      <c r="E163" s="352"/>
      <c r="F163" s="25"/>
      <c r="G163" s="25"/>
      <c r="H163" s="25"/>
      <c r="I163" s="25"/>
      <c r="J163" s="25"/>
      <c r="K163" s="25"/>
      <c r="L163" s="25"/>
      <c r="M163" s="352"/>
      <c r="N163" s="352"/>
      <c r="O163" s="25">
        <f t="shared" ref="O163:O164" si="50">SUM(P163:Z163)</f>
        <v>0</v>
      </c>
      <c r="P163" s="357"/>
      <c r="Q163" s="357"/>
      <c r="R163" s="30"/>
      <c r="S163" s="30"/>
      <c r="T163" s="30"/>
      <c r="U163" s="30"/>
      <c r="V163" s="30"/>
      <c r="W163" s="30"/>
      <c r="X163" s="30"/>
      <c r="Y163" s="357"/>
      <c r="Z163" s="357"/>
      <c r="AA163" s="27"/>
      <c r="AB163" s="13"/>
      <c r="AC163" s="13"/>
      <c r="AD163" s="13"/>
      <c r="AE163" s="13"/>
      <c r="AF163" s="31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8" t="s">
        <v>83</v>
      </c>
      <c r="BF163" s="8"/>
      <c r="BG163" s="8"/>
      <c r="BH163" s="8"/>
      <c r="BI163" s="8"/>
    </row>
    <row r="164" spans="1:61" x14ac:dyDescent="0.3">
      <c r="A164" s="357"/>
      <c r="B164" s="23"/>
      <c r="C164" s="25">
        <f t="shared" si="49"/>
        <v>0</v>
      </c>
      <c r="D164" s="352"/>
      <c r="E164" s="352"/>
      <c r="F164" s="25"/>
      <c r="G164" s="25"/>
      <c r="H164" s="25"/>
      <c r="I164" s="25"/>
      <c r="J164" s="25"/>
      <c r="K164" s="25"/>
      <c r="L164" s="25"/>
      <c r="M164" s="352"/>
      <c r="N164" s="352"/>
      <c r="O164" s="25">
        <f t="shared" si="50"/>
        <v>0</v>
      </c>
      <c r="P164" s="357"/>
      <c r="Q164" s="357"/>
      <c r="R164" s="30"/>
      <c r="S164" s="30"/>
      <c r="T164" s="30"/>
      <c r="U164" s="30"/>
      <c r="V164" s="30"/>
      <c r="W164" s="30"/>
      <c r="X164" s="30"/>
      <c r="Y164" s="357"/>
      <c r="Z164" s="357"/>
      <c r="AA164" s="27"/>
      <c r="AB164" s="13"/>
      <c r="AC164" s="13"/>
      <c r="AD164" s="13"/>
      <c r="AE164" s="13"/>
      <c r="AF164" s="31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8" t="s">
        <v>83</v>
      </c>
      <c r="BF164" s="8"/>
      <c r="BG164" s="8"/>
      <c r="BH164" s="8"/>
      <c r="BI164" s="8"/>
    </row>
    <row r="165" spans="1:61" x14ac:dyDescent="0.3">
      <c r="A165" s="443" t="s">
        <v>161</v>
      </c>
      <c r="B165" s="444"/>
      <c r="C165" s="41">
        <f>SUM(C33:C164)</f>
        <v>36.299999999999997</v>
      </c>
      <c r="D165" s="365">
        <f t="shared" ref="D165:U165" si="51">SUM(D33:D164)</f>
        <v>3.3</v>
      </c>
      <c r="E165" s="365">
        <f t="shared" si="51"/>
        <v>5</v>
      </c>
      <c r="F165" s="41">
        <f t="shared" si="51"/>
        <v>0</v>
      </c>
      <c r="G165" s="41">
        <f t="shared" si="51"/>
        <v>0</v>
      </c>
      <c r="H165" s="41">
        <f t="shared" si="51"/>
        <v>0</v>
      </c>
      <c r="I165" s="41">
        <f t="shared" si="51"/>
        <v>0</v>
      </c>
      <c r="J165" s="41">
        <f t="shared" si="51"/>
        <v>0</v>
      </c>
      <c r="K165" s="41">
        <f t="shared" si="51"/>
        <v>0</v>
      </c>
      <c r="L165" s="41">
        <f t="shared" si="51"/>
        <v>0</v>
      </c>
      <c r="M165" s="365">
        <f t="shared" si="51"/>
        <v>14.019999999999996</v>
      </c>
      <c r="N165" s="365">
        <f t="shared" si="51"/>
        <v>13.979999999999997</v>
      </c>
      <c r="O165" s="41">
        <f t="shared" si="51"/>
        <v>36.5</v>
      </c>
      <c r="P165" s="365">
        <f t="shared" si="51"/>
        <v>4</v>
      </c>
      <c r="Q165" s="365">
        <f t="shared" si="51"/>
        <v>5.25</v>
      </c>
      <c r="R165" s="41">
        <f t="shared" si="51"/>
        <v>0</v>
      </c>
      <c r="S165" s="41">
        <f t="shared" si="51"/>
        <v>0</v>
      </c>
      <c r="T165" s="41">
        <f t="shared" si="51"/>
        <v>0</v>
      </c>
      <c r="U165" s="41">
        <f t="shared" si="51"/>
        <v>0</v>
      </c>
      <c r="V165" s="41"/>
      <c r="W165" s="41"/>
      <c r="X165" s="41"/>
      <c r="Y165" s="365"/>
      <c r="Z165" s="365"/>
      <c r="AA165" s="27">
        <f>C165-O165</f>
        <v>-0.20000000000000284</v>
      </c>
      <c r="AB165" s="13" t="s">
        <v>6</v>
      </c>
      <c r="AC165" s="13" t="s">
        <v>6</v>
      </c>
      <c r="AD165" s="13" t="s">
        <v>6</v>
      </c>
      <c r="AE165" s="13" t="s">
        <v>6</v>
      </c>
      <c r="AF165" s="31" t="s">
        <v>6</v>
      </c>
      <c r="AG165" s="13" t="s">
        <v>6</v>
      </c>
      <c r="AH165" s="13" t="s">
        <v>6</v>
      </c>
      <c r="AI165" s="13" t="s">
        <v>6</v>
      </c>
      <c r="AJ165" s="13" t="s">
        <v>6</v>
      </c>
      <c r="AK165" s="13" t="s">
        <v>6</v>
      </c>
      <c r="AL165" s="13" t="s">
        <v>6</v>
      </c>
      <c r="AM165" s="13" t="s">
        <v>6</v>
      </c>
      <c r="AN165" s="13" t="s">
        <v>6</v>
      </c>
      <c r="AO165" s="13" t="s">
        <v>6</v>
      </c>
      <c r="AP165" s="13" t="s">
        <v>6</v>
      </c>
      <c r="AQ165" s="13" t="s">
        <v>6</v>
      </c>
      <c r="AR165" s="13" t="s">
        <v>6</v>
      </c>
      <c r="AS165" s="13" t="s">
        <v>6</v>
      </c>
      <c r="AT165" s="13" t="s">
        <v>6</v>
      </c>
      <c r="AU165" s="13" t="s">
        <v>6</v>
      </c>
      <c r="AV165" s="13" t="s">
        <v>6</v>
      </c>
      <c r="AW165" s="13" t="s">
        <v>6</v>
      </c>
      <c r="AX165" s="13" t="s">
        <v>6</v>
      </c>
      <c r="AY165" s="13" t="s">
        <v>6</v>
      </c>
      <c r="AZ165" s="13" t="s">
        <v>6</v>
      </c>
      <c r="BA165" s="13" t="s">
        <v>6</v>
      </c>
      <c r="BB165" s="13" t="s">
        <v>6</v>
      </c>
      <c r="BC165" s="13" t="s">
        <v>6</v>
      </c>
      <c r="BD165" s="42">
        <f>SUM(BD33:BD164)</f>
        <v>13058306.998</v>
      </c>
      <c r="BE165" s="8" t="s">
        <v>83</v>
      </c>
      <c r="BF165" s="8"/>
      <c r="BG165" s="8"/>
      <c r="BH165" s="8"/>
      <c r="BI165" s="8"/>
    </row>
    <row r="166" spans="1:61" x14ac:dyDescent="0.3">
      <c r="A166" s="2"/>
      <c r="B166" s="8"/>
      <c r="C166" s="2"/>
      <c r="D166" s="366"/>
      <c r="E166" s="366"/>
      <c r="F166" s="2"/>
      <c r="G166" s="2"/>
      <c r="H166" s="2"/>
      <c r="I166" s="2"/>
      <c r="J166" s="2"/>
      <c r="K166" s="2"/>
      <c r="L166" s="2"/>
      <c r="M166" s="366"/>
      <c r="N166" s="366"/>
      <c r="O166" s="2"/>
      <c r="P166" s="366"/>
      <c r="Q166" s="366"/>
      <c r="R166" s="2"/>
      <c r="S166" s="2"/>
      <c r="T166" s="2"/>
      <c r="U166" s="2"/>
      <c r="V166" s="2"/>
      <c r="W166" s="2"/>
      <c r="X166" s="2"/>
      <c r="Y166" s="366"/>
      <c r="Z166" s="366"/>
      <c r="AA166" s="5"/>
      <c r="AB166" s="5"/>
      <c r="AC166" s="6"/>
      <c r="AD166" s="2"/>
      <c r="AE166" s="2"/>
      <c r="AF166" s="7"/>
      <c r="AG166" s="2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 t="s">
        <v>83</v>
      </c>
      <c r="BF166" s="8"/>
      <c r="BG166" s="8"/>
      <c r="BH166" s="8"/>
      <c r="BI166" s="8"/>
    </row>
    <row r="167" spans="1:61" x14ac:dyDescent="0.3">
      <c r="A167" s="443" t="s">
        <v>84</v>
      </c>
      <c r="B167" s="444"/>
      <c r="C167" s="41">
        <f>SUM(C35:C36)</f>
        <v>0.4</v>
      </c>
      <c r="D167" s="365">
        <f t="shared" ref="D167:U167" si="52">SUM(D35:D36)</f>
        <v>0.4</v>
      </c>
      <c r="E167" s="365">
        <f t="shared" si="52"/>
        <v>0</v>
      </c>
      <c r="F167" s="41">
        <f t="shared" si="52"/>
        <v>0</v>
      </c>
      <c r="G167" s="41">
        <f t="shared" si="52"/>
        <v>0</v>
      </c>
      <c r="H167" s="41">
        <f t="shared" si="52"/>
        <v>0</v>
      </c>
      <c r="I167" s="41">
        <f t="shared" si="52"/>
        <v>0</v>
      </c>
      <c r="J167" s="41">
        <f t="shared" si="52"/>
        <v>0</v>
      </c>
      <c r="K167" s="41">
        <f t="shared" si="52"/>
        <v>0</v>
      </c>
      <c r="L167" s="41">
        <f t="shared" si="52"/>
        <v>0</v>
      </c>
      <c r="M167" s="365">
        <f t="shared" si="52"/>
        <v>0</v>
      </c>
      <c r="N167" s="365">
        <f t="shared" si="52"/>
        <v>0</v>
      </c>
      <c r="O167" s="41">
        <f t="shared" si="52"/>
        <v>1</v>
      </c>
      <c r="P167" s="365">
        <f t="shared" si="52"/>
        <v>1</v>
      </c>
      <c r="Q167" s="365">
        <f t="shared" si="52"/>
        <v>0</v>
      </c>
      <c r="R167" s="41">
        <f t="shared" si="52"/>
        <v>0</v>
      </c>
      <c r="S167" s="41">
        <f t="shared" si="52"/>
        <v>0</v>
      </c>
      <c r="T167" s="41">
        <f t="shared" si="52"/>
        <v>0</v>
      </c>
      <c r="U167" s="41">
        <f t="shared" si="52"/>
        <v>0</v>
      </c>
      <c r="V167" s="41"/>
      <c r="W167" s="41"/>
      <c r="X167" s="41"/>
      <c r="Y167" s="365"/>
      <c r="Z167" s="365"/>
      <c r="AA167" s="27">
        <f>C167-O167</f>
        <v>-0.6</v>
      </c>
      <c r="AB167" s="13" t="s">
        <v>6</v>
      </c>
      <c r="AC167" s="13" t="s">
        <v>6</v>
      </c>
      <c r="AD167" s="13" t="s">
        <v>6</v>
      </c>
      <c r="AE167" s="13" t="s">
        <v>6</v>
      </c>
      <c r="AF167" s="31" t="s">
        <v>6</v>
      </c>
      <c r="AG167" s="13" t="s">
        <v>6</v>
      </c>
      <c r="AH167" s="13" t="s">
        <v>6</v>
      </c>
      <c r="AI167" s="13" t="s">
        <v>6</v>
      </c>
      <c r="AJ167" s="13" t="s">
        <v>6</v>
      </c>
      <c r="AK167" s="13" t="s">
        <v>6</v>
      </c>
      <c r="AL167" s="13" t="s">
        <v>6</v>
      </c>
      <c r="AM167" s="13" t="s">
        <v>6</v>
      </c>
      <c r="AN167" s="13" t="s">
        <v>6</v>
      </c>
      <c r="AO167" s="13" t="s">
        <v>6</v>
      </c>
      <c r="AP167" s="13" t="s">
        <v>6</v>
      </c>
      <c r="AQ167" s="13" t="s">
        <v>6</v>
      </c>
      <c r="AR167" s="13" t="s">
        <v>6</v>
      </c>
      <c r="AS167" s="13" t="s">
        <v>6</v>
      </c>
      <c r="AT167" s="13" t="s">
        <v>6</v>
      </c>
      <c r="AU167" s="13" t="s">
        <v>6</v>
      </c>
      <c r="AV167" s="13" t="s">
        <v>6</v>
      </c>
      <c r="AW167" s="13" t="s">
        <v>6</v>
      </c>
      <c r="AX167" s="13" t="s">
        <v>6</v>
      </c>
      <c r="AY167" s="13" t="s">
        <v>6</v>
      </c>
      <c r="AZ167" s="13" t="s">
        <v>6</v>
      </c>
      <c r="BA167" s="13" t="s">
        <v>6</v>
      </c>
      <c r="BB167" s="13" t="s">
        <v>6</v>
      </c>
      <c r="BC167" s="13" t="s">
        <v>6</v>
      </c>
      <c r="BD167" s="42">
        <f>SUM(BD35:BD36)</f>
        <v>379599.98400000005</v>
      </c>
      <c r="BE167" s="8" t="s">
        <v>83</v>
      </c>
      <c r="BF167" s="8"/>
      <c r="BG167" s="8"/>
      <c r="BH167" s="8"/>
      <c r="BI167" s="8"/>
    </row>
    <row r="168" spans="1:61" x14ac:dyDescent="0.3">
      <c r="A168" s="2"/>
      <c r="B168" s="8"/>
      <c r="C168" s="2"/>
      <c r="D168" s="366"/>
      <c r="E168" s="366"/>
      <c r="F168" s="2"/>
      <c r="G168" s="2"/>
      <c r="H168" s="2"/>
      <c r="I168" s="2"/>
      <c r="J168" s="2"/>
      <c r="K168" s="2"/>
      <c r="L168" s="2"/>
      <c r="M168" s="366"/>
      <c r="N168" s="366"/>
      <c r="O168" s="2"/>
      <c r="P168" s="366"/>
      <c r="Q168" s="366"/>
      <c r="R168" s="2"/>
      <c r="S168" s="2"/>
      <c r="T168" s="2"/>
      <c r="U168" s="2"/>
      <c r="V168" s="2"/>
      <c r="W168" s="2"/>
      <c r="X168" s="2"/>
      <c r="Y168" s="366"/>
      <c r="Z168" s="366"/>
      <c r="AA168" s="5"/>
      <c r="AB168" s="5"/>
      <c r="AC168" s="6"/>
      <c r="AD168" s="2"/>
      <c r="AE168" s="2"/>
      <c r="AF168" s="7"/>
      <c r="AG168" s="2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6"/>
      <c r="BE168" s="8" t="s">
        <v>83</v>
      </c>
      <c r="BF168" s="8"/>
      <c r="BG168" s="8"/>
      <c r="BH168" s="8"/>
      <c r="BI168" s="8"/>
    </row>
    <row r="169" spans="1:61" x14ac:dyDescent="0.3">
      <c r="A169" s="443" t="s">
        <v>85</v>
      </c>
      <c r="B169" s="444"/>
      <c r="C169" s="41">
        <f>C165-C167</f>
        <v>35.9</v>
      </c>
      <c r="D169" s="365">
        <f t="shared" ref="D169:U169" si="53">D165-D167</f>
        <v>2.9</v>
      </c>
      <c r="E169" s="365">
        <f t="shared" si="53"/>
        <v>5</v>
      </c>
      <c r="F169" s="41">
        <f t="shared" si="53"/>
        <v>0</v>
      </c>
      <c r="G169" s="41">
        <f t="shared" si="53"/>
        <v>0</v>
      </c>
      <c r="H169" s="41">
        <f t="shared" si="53"/>
        <v>0</v>
      </c>
      <c r="I169" s="41">
        <f t="shared" si="53"/>
        <v>0</v>
      </c>
      <c r="J169" s="41">
        <f t="shared" si="53"/>
        <v>0</v>
      </c>
      <c r="K169" s="41">
        <f t="shared" si="53"/>
        <v>0</v>
      </c>
      <c r="L169" s="41">
        <f t="shared" si="53"/>
        <v>0</v>
      </c>
      <c r="M169" s="365">
        <f t="shared" si="53"/>
        <v>14.019999999999996</v>
      </c>
      <c r="N169" s="365">
        <f t="shared" si="53"/>
        <v>13.979999999999997</v>
      </c>
      <c r="O169" s="41">
        <f t="shared" si="53"/>
        <v>35.5</v>
      </c>
      <c r="P169" s="365">
        <f t="shared" si="53"/>
        <v>3</v>
      </c>
      <c r="Q169" s="365">
        <f t="shared" si="53"/>
        <v>5.25</v>
      </c>
      <c r="R169" s="41">
        <f t="shared" si="53"/>
        <v>0</v>
      </c>
      <c r="S169" s="41">
        <f t="shared" si="53"/>
        <v>0</v>
      </c>
      <c r="T169" s="41">
        <f t="shared" si="53"/>
        <v>0</v>
      </c>
      <c r="U169" s="41">
        <f t="shared" si="53"/>
        <v>0</v>
      </c>
      <c r="V169" s="41"/>
      <c r="W169" s="41"/>
      <c r="X169" s="41"/>
      <c r="Y169" s="365"/>
      <c r="Z169" s="365"/>
      <c r="AA169" s="27">
        <f>C169-O169</f>
        <v>0.39999999999999858</v>
      </c>
      <c r="AB169" s="13" t="s">
        <v>6</v>
      </c>
      <c r="AC169" s="13" t="s">
        <v>6</v>
      </c>
      <c r="AD169" s="13" t="s">
        <v>6</v>
      </c>
      <c r="AE169" s="13" t="s">
        <v>6</v>
      </c>
      <c r="AF169" s="31" t="s">
        <v>6</v>
      </c>
      <c r="AG169" s="13" t="s">
        <v>6</v>
      </c>
      <c r="AH169" s="13" t="s">
        <v>6</v>
      </c>
      <c r="AI169" s="13" t="s">
        <v>6</v>
      </c>
      <c r="AJ169" s="13" t="s">
        <v>6</v>
      </c>
      <c r="AK169" s="13" t="s">
        <v>6</v>
      </c>
      <c r="AL169" s="13" t="s">
        <v>6</v>
      </c>
      <c r="AM169" s="13" t="s">
        <v>6</v>
      </c>
      <c r="AN169" s="13" t="s">
        <v>6</v>
      </c>
      <c r="AO169" s="13" t="s">
        <v>6</v>
      </c>
      <c r="AP169" s="13" t="s">
        <v>6</v>
      </c>
      <c r="AQ169" s="13" t="s">
        <v>6</v>
      </c>
      <c r="AR169" s="13" t="s">
        <v>6</v>
      </c>
      <c r="AS169" s="13" t="s">
        <v>6</v>
      </c>
      <c r="AT169" s="13" t="s">
        <v>6</v>
      </c>
      <c r="AU169" s="13" t="s">
        <v>6</v>
      </c>
      <c r="AV169" s="13" t="s">
        <v>6</v>
      </c>
      <c r="AW169" s="13" t="s">
        <v>6</v>
      </c>
      <c r="AX169" s="13" t="s">
        <v>6</v>
      </c>
      <c r="AY169" s="13" t="s">
        <v>6</v>
      </c>
      <c r="AZ169" s="13" t="s">
        <v>6</v>
      </c>
      <c r="BA169" s="13" t="s">
        <v>6</v>
      </c>
      <c r="BB169" s="13" t="s">
        <v>6</v>
      </c>
      <c r="BC169" s="13" t="s">
        <v>6</v>
      </c>
      <c r="BD169" s="42">
        <f>BD165-BD167</f>
        <v>12678707.014</v>
      </c>
      <c r="BE169" s="8" t="s">
        <v>83</v>
      </c>
      <c r="BF169" s="8"/>
      <c r="BG169" s="8"/>
      <c r="BH169" s="8"/>
      <c r="BI169" s="8"/>
    </row>
    <row r="170" spans="1:61" x14ac:dyDescent="0.3">
      <c r="A170" s="2"/>
      <c r="B170" s="8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5"/>
      <c r="AB170" s="5"/>
      <c r="AC170" s="6"/>
      <c r="AD170" s="2"/>
      <c r="AE170" s="2"/>
      <c r="AF170" s="7"/>
      <c r="AG170" s="2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</row>
    <row r="171" spans="1:61" x14ac:dyDescent="0.3">
      <c r="A171" s="2"/>
      <c r="B171" s="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5"/>
      <c r="AB171" s="5"/>
      <c r="AC171" s="6"/>
      <c r="AD171" s="2"/>
      <c r="AE171" s="2"/>
      <c r="AF171" s="7"/>
      <c r="AG171" s="2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</row>
    <row r="172" spans="1:61" x14ac:dyDescent="0.3">
      <c r="A172" s="2"/>
      <c r="B172" s="8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"/>
      <c r="P172" s="3" t="s">
        <v>447</v>
      </c>
      <c r="Q172" s="2" t="s">
        <v>463</v>
      </c>
      <c r="R172" s="109">
        <f t="shared" ref="R172:AC186" si="54">SUMIF($A$35:$A$164,$Q172,C$35:C$164)</f>
        <v>0</v>
      </c>
      <c r="S172" s="109">
        <f t="shared" si="54"/>
        <v>0</v>
      </c>
      <c r="T172" s="109">
        <f t="shared" si="54"/>
        <v>0</v>
      </c>
      <c r="U172" s="109">
        <f t="shared" si="54"/>
        <v>0</v>
      </c>
      <c r="V172" s="109">
        <f t="shared" si="54"/>
        <v>0</v>
      </c>
      <c r="W172" s="109">
        <f t="shared" si="54"/>
        <v>0</v>
      </c>
      <c r="X172" s="109">
        <f t="shared" si="54"/>
        <v>0</v>
      </c>
      <c r="Y172" s="109">
        <f t="shared" si="54"/>
        <v>0</v>
      </c>
      <c r="Z172" s="109">
        <f t="shared" si="54"/>
        <v>0</v>
      </c>
      <c r="AA172" s="109">
        <f t="shared" si="54"/>
        <v>0</v>
      </c>
      <c r="AB172" s="109">
        <f t="shared" si="54"/>
        <v>0</v>
      </c>
      <c r="AC172" s="109">
        <f t="shared" si="54"/>
        <v>0</v>
      </c>
      <c r="AD172" s="110"/>
      <c r="AE172" s="107">
        <f t="shared" ref="AE172:AP186" si="55">$AD172*R172*12/1000</f>
        <v>0</v>
      </c>
      <c r="AF172" s="107">
        <f t="shared" si="55"/>
        <v>0</v>
      </c>
      <c r="AG172" s="107">
        <f t="shared" si="55"/>
        <v>0</v>
      </c>
      <c r="AH172" s="107">
        <f t="shared" si="55"/>
        <v>0</v>
      </c>
      <c r="AI172" s="107">
        <f t="shared" si="55"/>
        <v>0</v>
      </c>
      <c r="AJ172" s="107">
        <f t="shared" si="55"/>
        <v>0</v>
      </c>
      <c r="AK172" s="107">
        <f t="shared" si="55"/>
        <v>0</v>
      </c>
      <c r="AL172" s="107">
        <f t="shared" si="55"/>
        <v>0</v>
      </c>
      <c r="AM172" s="107">
        <f t="shared" si="55"/>
        <v>0</v>
      </c>
      <c r="AN172" s="107">
        <f t="shared" si="55"/>
        <v>0</v>
      </c>
      <c r="AO172" s="107">
        <f t="shared" si="55"/>
        <v>0</v>
      </c>
      <c r="AP172" s="107">
        <f t="shared" si="55"/>
        <v>0</v>
      </c>
      <c r="AQ172" s="108">
        <f t="shared" ref="AQ172:AQ186" si="56">IFERROR(AE172*1000/12/(1+BC$31)/R172,0)</f>
        <v>0</v>
      </c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</row>
    <row r="173" spans="1:61" x14ac:dyDescent="0.3">
      <c r="A173" s="2"/>
      <c r="B173" s="8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"/>
      <c r="P173" s="3" t="s">
        <v>448</v>
      </c>
      <c r="Q173" s="2" t="s">
        <v>464</v>
      </c>
      <c r="R173" s="109">
        <f t="shared" si="54"/>
        <v>0</v>
      </c>
      <c r="S173" s="109">
        <f t="shared" si="54"/>
        <v>0</v>
      </c>
      <c r="T173" s="109">
        <f t="shared" si="54"/>
        <v>0</v>
      </c>
      <c r="U173" s="109">
        <f t="shared" si="54"/>
        <v>0</v>
      </c>
      <c r="V173" s="109">
        <f t="shared" si="54"/>
        <v>0</v>
      </c>
      <c r="W173" s="109">
        <f t="shared" si="54"/>
        <v>0</v>
      </c>
      <c r="X173" s="109">
        <f t="shared" si="54"/>
        <v>0</v>
      </c>
      <c r="Y173" s="109">
        <f t="shared" si="54"/>
        <v>0</v>
      </c>
      <c r="Z173" s="109">
        <f t="shared" si="54"/>
        <v>0</v>
      </c>
      <c r="AA173" s="109">
        <f t="shared" si="54"/>
        <v>0</v>
      </c>
      <c r="AB173" s="109">
        <f t="shared" si="54"/>
        <v>0</v>
      </c>
      <c r="AC173" s="109">
        <f t="shared" si="54"/>
        <v>0</v>
      </c>
      <c r="AD173" s="110"/>
      <c r="AE173" s="107">
        <f t="shared" si="55"/>
        <v>0</v>
      </c>
      <c r="AF173" s="107">
        <f t="shared" si="55"/>
        <v>0</v>
      </c>
      <c r="AG173" s="107">
        <f t="shared" si="55"/>
        <v>0</v>
      </c>
      <c r="AH173" s="107">
        <f t="shared" si="55"/>
        <v>0</v>
      </c>
      <c r="AI173" s="107">
        <f t="shared" si="55"/>
        <v>0</v>
      </c>
      <c r="AJ173" s="107">
        <f t="shared" si="55"/>
        <v>0</v>
      </c>
      <c r="AK173" s="107">
        <f t="shared" si="55"/>
        <v>0</v>
      </c>
      <c r="AL173" s="107">
        <f t="shared" si="55"/>
        <v>0</v>
      </c>
      <c r="AM173" s="107">
        <f t="shared" si="55"/>
        <v>0</v>
      </c>
      <c r="AN173" s="107">
        <f t="shared" si="55"/>
        <v>0</v>
      </c>
      <c r="AO173" s="107">
        <f t="shared" si="55"/>
        <v>0</v>
      </c>
      <c r="AP173" s="107">
        <f t="shared" si="55"/>
        <v>0</v>
      </c>
      <c r="AQ173" s="108">
        <f t="shared" si="56"/>
        <v>0</v>
      </c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</row>
    <row r="174" spans="1:61" x14ac:dyDescent="0.3">
      <c r="A174" s="2"/>
      <c r="B174" s="8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"/>
      <c r="P174" s="3" t="s">
        <v>449</v>
      </c>
      <c r="Q174" s="2" t="s">
        <v>465</v>
      </c>
      <c r="R174" s="109">
        <f t="shared" si="54"/>
        <v>0</v>
      </c>
      <c r="S174" s="109">
        <f t="shared" si="54"/>
        <v>0</v>
      </c>
      <c r="T174" s="109">
        <f t="shared" si="54"/>
        <v>0</v>
      </c>
      <c r="U174" s="109">
        <f t="shared" si="54"/>
        <v>0</v>
      </c>
      <c r="V174" s="109">
        <f t="shared" si="54"/>
        <v>0</v>
      </c>
      <c r="W174" s="109">
        <f t="shared" si="54"/>
        <v>0</v>
      </c>
      <c r="X174" s="109">
        <f t="shared" si="54"/>
        <v>0</v>
      </c>
      <c r="Y174" s="109">
        <f t="shared" si="54"/>
        <v>0</v>
      </c>
      <c r="Z174" s="109">
        <f t="shared" si="54"/>
        <v>0</v>
      </c>
      <c r="AA174" s="109">
        <f t="shared" si="54"/>
        <v>0</v>
      </c>
      <c r="AB174" s="109">
        <f t="shared" si="54"/>
        <v>0</v>
      </c>
      <c r="AC174" s="109">
        <f t="shared" si="54"/>
        <v>0</v>
      </c>
      <c r="AD174" s="110"/>
      <c r="AE174" s="107">
        <f t="shared" si="55"/>
        <v>0</v>
      </c>
      <c r="AF174" s="107">
        <f t="shared" si="55"/>
        <v>0</v>
      </c>
      <c r="AG174" s="107">
        <f t="shared" si="55"/>
        <v>0</v>
      </c>
      <c r="AH174" s="107">
        <f t="shared" si="55"/>
        <v>0</v>
      </c>
      <c r="AI174" s="107">
        <f t="shared" si="55"/>
        <v>0</v>
      </c>
      <c r="AJ174" s="107">
        <f t="shared" si="55"/>
        <v>0</v>
      </c>
      <c r="AK174" s="107">
        <f t="shared" si="55"/>
        <v>0</v>
      </c>
      <c r="AL174" s="107">
        <f t="shared" si="55"/>
        <v>0</v>
      </c>
      <c r="AM174" s="107">
        <f t="shared" si="55"/>
        <v>0</v>
      </c>
      <c r="AN174" s="107">
        <f t="shared" si="55"/>
        <v>0</v>
      </c>
      <c r="AO174" s="107">
        <f t="shared" si="55"/>
        <v>0</v>
      </c>
      <c r="AP174" s="107">
        <f t="shared" si="55"/>
        <v>0</v>
      </c>
      <c r="AQ174" s="108">
        <f t="shared" si="56"/>
        <v>0</v>
      </c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</row>
    <row r="175" spans="1:61" x14ac:dyDescent="0.3">
      <c r="A175" s="2"/>
      <c r="B175" s="8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"/>
      <c r="P175" s="3" t="s">
        <v>450</v>
      </c>
      <c r="Q175" s="2" t="s">
        <v>466</v>
      </c>
      <c r="R175" s="109">
        <f t="shared" si="54"/>
        <v>0</v>
      </c>
      <c r="S175" s="109">
        <f t="shared" si="54"/>
        <v>0</v>
      </c>
      <c r="T175" s="109">
        <f t="shared" si="54"/>
        <v>0</v>
      </c>
      <c r="U175" s="109">
        <f t="shared" si="54"/>
        <v>0</v>
      </c>
      <c r="V175" s="109">
        <f t="shared" si="54"/>
        <v>0</v>
      </c>
      <c r="W175" s="109">
        <f t="shared" si="54"/>
        <v>0</v>
      </c>
      <c r="X175" s="109">
        <f t="shared" si="54"/>
        <v>0</v>
      </c>
      <c r="Y175" s="109">
        <f t="shared" si="54"/>
        <v>0</v>
      </c>
      <c r="Z175" s="109">
        <f t="shared" si="54"/>
        <v>0</v>
      </c>
      <c r="AA175" s="109">
        <f t="shared" si="54"/>
        <v>0</v>
      </c>
      <c r="AB175" s="109">
        <f t="shared" si="54"/>
        <v>0</v>
      </c>
      <c r="AC175" s="109">
        <f t="shared" si="54"/>
        <v>0</v>
      </c>
      <c r="AD175" s="110"/>
      <c r="AE175" s="107">
        <f t="shared" si="55"/>
        <v>0</v>
      </c>
      <c r="AF175" s="107">
        <f t="shared" si="55"/>
        <v>0</v>
      </c>
      <c r="AG175" s="107">
        <f t="shared" si="55"/>
        <v>0</v>
      </c>
      <c r="AH175" s="107">
        <f t="shared" si="55"/>
        <v>0</v>
      </c>
      <c r="AI175" s="107">
        <f t="shared" si="55"/>
        <v>0</v>
      </c>
      <c r="AJ175" s="107">
        <f t="shared" si="55"/>
        <v>0</v>
      </c>
      <c r="AK175" s="107">
        <f t="shared" si="55"/>
        <v>0</v>
      </c>
      <c r="AL175" s="107">
        <f t="shared" si="55"/>
        <v>0</v>
      </c>
      <c r="AM175" s="107">
        <f t="shared" si="55"/>
        <v>0</v>
      </c>
      <c r="AN175" s="107">
        <f t="shared" si="55"/>
        <v>0</v>
      </c>
      <c r="AO175" s="107">
        <f t="shared" si="55"/>
        <v>0</v>
      </c>
      <c r="AP175" s="107">
        <f t="shared" si="55"/>
        <v>0</v>
      </c>
      <c r="AQ175" s="108">
        <f t="shared" si="56"/>
        <v>0</v>
      </c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</row>
    <row r="176" spans="1:61" x14ac:dyDescent="0.3">
      <c r="A176" s="2"/>
      <c r="B176" s="8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"/>
      <c r="P176" s="3" t="s">
        <v>451</v>
      </c>
      <c r="Q176" s="2" t="s">
        <v>467</v>
      </c>
      <c r="R176" s="109">
        <f t="shared" si="54"/>
        <v>0</v>
      </c>
      <c r="S176" s="109">
        <f t="shared" si="54"/>
        <v>0</v>
      </c>
      <c r="T176" s="109">
        <f t="shared" si="54"/>
        <v>0</v>
      </c>
      <c r="U176" s="109">
        <f t="shared" si="54"/>
        <v>0</v>
      </c>
      <c r="V176" s="109">
        <f t="shared" si="54"/>
        <v>0</v>
      </c>
      <c r="W176" s="109">
        <f t="shared" si="54"/>
        <v>0</v>
      </c>
      <c r="X176" s="109">
        <f t="shared" si="54"/>
        <v>0</v>
      </c>
      <c r="Y176" s="109">
        <f t="shared" si="54"/>
        <v>0</v>
      </c>
      <c r="Z176" s="109">
        <f t="shared" si="54"/>
        <v>0</v>
      </c>
      <c r="AA176" s="109">
        <f t="shared" si="54"/>
        <v>0</v>
      </c>
      <c r="AB176" s="109">
        <f t="shared" si="54"/>
        <v>0</v>
      </c>
      <c r="AC176" s="109">
        <f t="shared" si="54"/>
        <v>0</v>
      </c>
      <c r="AD176" s="110"/>
      <c r="AE176" s="107">
        <f t="shared" si="55"/>
        <v>0</v>
      </c>
      <c r="AF176" s="107">
        <f t="shared" si="55"/>
        <v>0</v>
      </c>
      <c r="AG176" s="107">
        <f t="shared" si="55"/>
        <v>0</v>
      </c>
      <c r="AH176" s="107">
        <f t="shared" si="55"/>
        <v>0</v>
      </c>
      <c r="AI176" s="107">
        <f t="shared" si="55"/>
        <v>0</v>
      </c>
      <c r="AJ176" s="107">
        <f t="shared" si="55"/>
        <v>0</v>
      </c>
      <c r="AK176" s="107">
        <f t="shared" si="55"/>
        <v>0</v>
      </c>
      <c r="AL176" s="107">
        <f t="shared" si="55"/>
        <v>0</v>
      </c>
      <c r="AM176" s="107">
        <f t="shared" si="55"/>
        <v>0</v>
      </c>
      <c r="AN176" s="107">
        <f t="shared" si="55"/>
        <v>0</v>
      </c>
      <c r="AO176" s="107">
        <f t="shared" si="55"/>
        <v>0</v>
      </c>
      <c r="AP176" s="107">
        <f t="shared" si="55"/>
        <v>0</v>
      </c>
      <c r="AQ176" s="108">
        <f t="shared" si="56"/>
        <v>0</v>
      </c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</row>
    <row r="177" spans="1:61" x14ac:dyDescent="0.3">
      <c r="A177" s="2"/>
      <c r="B177" s="8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"/>
      <c r="P177" s="3" t="s">
        <v>452</v>
      </c>
      <c r="Q177" s="2" t="s">
        <v>468</v>
      </c>
      <c r="R177" s="109">
        <f t="shared" si="54"/>
        <v>0</v>
      </c>
      <c r="S177" s="109">
        <f t="shared" si="54"/>
        <v>0</v>
      </c>
      <c r="T177" s="109">
        <f t="shared" si="54"/>
        <v>0</v>
      </c>
      <c r="U177" s="109">
        <f t="shared" si="54"/>
        <v>0</v>
      </c>
      <c r="V177" s="109">
        <f t="shared" si="54"/>
        <v>0</v>
      </c>
      <c r="W177" s="109">
        <f t="shared" si="54"/>
        <v>0</v>
      </c>
      <c r="X177" s="109">
        <f t="shared" si="54"/>
        <v>0</v>
      </c>
      <c r="Y177" s="109">
        <f t="shared" si="54"/>
        <v>0</v>
      </c>
      <c r="Z177" s="109">
        <f t="shared" si="54"/>
        <v>0</v>
      </c>
      <c r="AA177" s="109">
        <f t="shared" si="54"/>
        <v>0</v>
      </c>
      <c r="AB177" s="109">
        <f t="shared" si="54"/>
        <v>0</v>
      </c>
      <c r="AC177" s="109">
        <f t="shared" si="54"/>
        <v>0</v>
      </c>
      <c r="AD177" s="110"/>
      <c r="AE177" s="107">
        <f t="shared" si="55"/>
        <v>0</v>
      </c>
      <c r="AF177" s="107">
        <f t="shared" si="55"/>
        <v>0</v>
      </c>
      <c r="AG177" s="107">
        <f t="shared" si="55"/>
        <v>0</v>
      </c>
      <c r="AH177" s="107">
        <f t="shared" si="55"/>
        <v>0</v>
      </c>
      <c r="AI177" s="107">
        <f t="shared" si="55"/>
        <v>0</v>
      </c>
      <c r="AJ177" s="107">
        <f t="shared" si="55"/>
        <v>0</v>
      </c>
      <c r="AK177" s="107">
        <f t="shared" si="55"/>
        <v>0</v>
      </c>
      <c r="AL177" s="107">
        <f t="shared" si="55"/>
        <v>0</v>
      </c>
      <c r="AM177" s="107">
        <f t="shared" si="55"/>
        <v>0</v>
      </c>
      <c r="AN177" s="107">
        <f t="shared" si="55"/>
        <v>0</v>
      </c>
      <c r="AO177" s="107">
        <f t="shared" si="55"/>
        <v>0</v>
      </c>
      <c r="AP177" s="107">
        <f t="shared" si="55"/>
        <v>0</v>
      </c>
      <c r="AQ177" s="108">
        <f t="shared" si="56"/>
        <v>0</v>
      </c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</row>
    <row r="178" spans="1:61" x14ac:dyDescent="0.3">
      <c r="A178" s="2"/>
      <c r="B178" s="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"/>
      <c r="P178" s="3" t="s">
        <v>453</v>
      </c>
      <c r="Q178" s="2" t="s">
        <v>469</v>
      </c>
      <c r="R178" s="109">
        <f t="shared" si="54"/>
        <v>0</v>
      </c>
      <c r="S178" s="109">
        <f t="shared" si="54"/>
        <v>0</v>
      </c>
      <c r="T178" s="109">
        <f t="shared" si="54"/>
        <v>0</v>
      </c>
      <c r="U178" s="109">
        <f t="shared" si="54"/>
        <v>0</v>
      </c>
      <c r="V178" s="109">
        <f t="shared" si="54"/>
        <v>0</v>
      </c>
      <c r="W178" s="109">
        <f t="shared" si="54"/>
        <v>0</v>
      </c>
      <c r="X178" s="109">
        <f t="shared" si="54"/>
        <v>0</v>
      </c>
      <c r="Y178" s="109">
        <f t="shared" si="54"/>
        <v>0</v>
      </c>
      <c r="Z178" s="109">
        <f t="shared" si="54"/>
        <v>0</v>
      </c>
      <c r="AA178" s="109">
        <f t="shared" si="54"/>
        <v>0</v>
      </c>
      <c r="AB178" s="109">
        <f t="shared" si="54"/>
        <v>0</v>
      </c>
      <c r="AC178" s="109">
        <f t="shared" si="54"/>
        <v>0</v>
      </c>
      <c r="AD178" s="110"/>
      <c r="AE178" s="107">
        <f t="shared" si="55"/>
        <v>0</v>
      </c>
      <c r="AF178" s="107">
        <f t="shared" si="55"/>
        <v>0</v>
      </c>
      <c r="AG178" s="107">
        <f t="shared" si="55"/>
        <v>0</v>
      </c>
      <c r="AH178" s="107">
        <f t="shared" si="55"/>
        <v>0</v>
      </c>
      <c r="AI178" s="107">
        <f t="shared" si="55"/>
        <v>0</v>
      </c>
      <c r="AJ178" s="107">
        <f t="shared" si="55"/>
        <v>0</v>
      </c>
      <c r="AK178" s="107">
        <f t="shared" si="55"/>
        <v>0</v>
      </c>
      <c r="AL178" s="107">
        <f t="shared" si="55"/>
        <v>0</v>
      </c>
      <c r="AM178" s="107">
        <f t="shared" si="55"/>
        <v>0</v>
      </c>
      <c r="AN178" s="107">
        <f t="shared" si="55"/>
        <v>0</v>
      </c>
      <c r="AO178" s="107">
        <f t="shared" si="55"/>
        <v>0</v>
      </c>
      <c r="AP178" s="107">
        <f t="shared" si="55"/>
        <v>0</v>
      </c>
      <c r="AQ178" s="108">
        <f t="shared" si="56"/>
        <v>0</v>
      </c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</row>
    <row r="179" spans="1:61" x14ac:dyDescent="0.3">
      <c r="A179" s="2"/>
      <c r="B179" s="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"/>
      <c r="P179" s="3" t="s">
        <v>454</v>
      </c>
      <c r="Q179" s="2" t="s">
        <v>470</v>
      </c>
      <c r="R179" s="109">
        <f t="shared" si="54"/>
        <v>0</v>
      </c>
      <c r="S179" s="109">
        <f t="shared" si="54"/>
        <v>0</v>
      </c>
      <c r="T179" s="109">
        <f t="shared" si="54"/>
        <v>0</v>
      </c>
      <c r="U179" s="109">
        <f t="shared" si="54"/>
        <v>0</v>
      </c>
      <c r="V179" s="109">
        <f t="shared" si="54"/>
        <v>0</v>
      </c>
      <c r="W179" s="109">
        <f t="shared" si="54"/>
        <v>0</v>
      </c>
      <c r="X179" s="109">
        <f t="shared" si="54"/>
        <v>0</v>
      </c>
      <c r="Y179" s="109">
        <f t="shared" si="54"/>
        <v>0</v>
      </c>
      <c r="Z179" s="109">
        <f t="shared" si="54"/>
        <v>0</v>
      </c>
      <c r="AA179" s="109">
        <f t="shared" si="54"/>
        <v>0</v>
      </c>
      <c r="AB179" s="109">
        <f t="shared" si="54"/>
        <v>0</v>
      </c>
      <c r="AC179" s="109">
        <f t="shared" si="54"/>
        <v>0</v>
      </c>
      <c r="AD179" s="110"/>
      <c r="AE179" s="107">
        <f t="shared" si="55"/>
        <v>0</v>
      </c>
      <c r="AF179" s="107">
        <f t="shared" si="55"/>
        <v>0</v>
      </c>
      <c r="AG179" s="107">
        <f t="shared" si="55"/>
        <v>0</v>
      </c>
      <c r="AH179" s="107">
        <f t="shared" si="55"/>
        <v>0</v>
      </c>
      <c r="AI179" s="107">
        <f t="shared" si="55"/>
        <v>0</v>
      </c>
      <c r="AJ179" s="107">
        <f t="shared" si="55"/>
        <v>0</v>
      </c>
      <c r="AK179" s="107">
        <f t="shared" si="55"/>
        <v>0</v>
      </c>
      <c r="AL179" s="107">
        <f t="shared" si="55"/>
        <v>0</v>
      </c>
      <c r="AM179" s="107">
        <f t="shared" si="55"/>
        <v>0</v>
      </c>
      <c r="AN179" s="107">
        <f t="shared" si="55"/>
        <v>0</v>
      </c>
      <c r="AO179" s="107">
        <f t="shared" si="55"/>
        <v>0</v>
      </c>
      <c r="AP179" s="107">
        <f t="shared" si="55"/>
        <v>0</v>
      </c>
      <c r="AQ179" s="108">
        <f t="shared" si="56"/>
        <v>0</v>
      </c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</row>
    <row r="180" spans="1:61" x14ac:dyDescent="0.3">
      <c r="A180" s="2"/>
      <c r="B180" s="8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"/>
      <c r="P180" s="3" t="s">
        <v>455</v>
      </c>
      <c r="Q180" s="2" t="s">
        <v>471</v>
      </c>
      <c r="R180" s="109">
        <f t="shared" si="54"/>
        <v>0</v>
      </c>
      <c r="S180" s="109">
        <f t="shared" si="54"/>
        <v>0</v>
      </c>
      <c r="T180" s="109">
        <f t="shared" si="54"/>
        <v>0</v>
      </c>
      <c r="U180" s="109">
        <f t="shared" si="54"/>
        <v>0</v>
      </c>
      <c r="V180" s="109">
        <f t="shared" si="54"/>
        <v>0</v>
      </c>
      <c r="W180" s="109">
        <f t="shared" si="54"/>
        <v>0</v>
      </c>
      <c r="X180" s="109">
        <f t="shared" si="54"/>
        <v>0</v>
      </c>
      <c r="Y180" s="109">
        <f t="shared" si="54"/>
        <v>0</v>
      </c>
      <c r="Z180" s="109">
        <f t="shared" si="54"/>
        <v>0</v>
      </c>
      <c r="AA180" s="109">
        <f t="shared" si="54"/>
        <v>0</v>
      </c>
      <c r="AB180" s="109">
        <f t="shared" si="54"/>
        <v>0</v>
      </c>
      <c r="AC180" s="109">
        <f t="shared" si="54"/>
        <v>0</v>
      </c>
      <c r="AD180" s="110"/>
      <c r="AE180" s="107">
        <f t="shared" si="55"/>
        <v>0</v>
      </c>
      <c r="AF180" s="107">
        <f t="shared" si="55"/>
        <v>0</v>
      </c>
      <c r="AG180" s="107">
        <f t="shared" si="55"/>
        <v>0</v>
      </c>
      <c r="AH180" s="107">
        <f t="shared" si="55"/>
        <v>0</v>
      </c>
      <c r="AI180" s="107">
        <f t="shared" si="55"/>
        <v>0</v>
      </c>
      <c r="AJ180" s="107">
        <f t="shared" si="55"/>
        <v>0</v>
      </c>
      <c r="AK180" s="107">
        <f t="shared" si="55"/>
        <v>0</v>
      </c>
      <c r="AL180" s="107">
        <f t="shared" si="55"/>
        <v>0</v>
      </c>
      <c r="AM180" s="107">
        <f t="shared" si="55"/>
        <v>0</v>
      </c>
      <c r="AN180" s="107">
        <f t="shared" si="55"/>
        <v>0</v>
      </c>
      <c r="AO180" s="107">
        <f t="shared" si="55"/>
        <v>0</v>
      </c>
      <c r="AP180" s="107">
        <f t="shared" si="55"/>
        <v>0</v>
      </c>
      <c r="AQ180" s="108">
        <f t="shared" si="56"/>
        <v>0</v>
      </c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</row>
    <row r="181" spans="1:61" x14ac:dyDescent="0.3">
      <c r="A181" s="2"/>
      <c r="B181" s="8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"/>
      <c r="P181" s="3" t="s">
        <v>456</v>
      </c>
      <c r="Q181" s="2" t="s">
        <v>462</v>
      </c>
      <c r="R181" s="109">
        <f t="shared" si="54"/>
        <v>0</v>
      </c>
      <c r="S181" s="109">
        <f t="shared" si="54"/>
        <v>0</v>
      </c>
      <c r="T181" s="109">
        <f t="shared" si="54"/>
        <v>0</v>
      </c>
      <c r="U181" s="109">
        <f t="shared" si="54"/>
        <v>0</v>
      </c>
      <c r="V181" s="109">
        <f t="shared" si="54"/>
        <v>0</v>
      </c>
      <c r="W181" s="109">
        <f t="shared" si="54"/>
        <v>0</v>
      </c>
      <c r="X181" s="109">
        <f t="shared" si="54"/>
        <v>0</v>
      </c>
      <c r="Y181" s="109">
        <f t="shared" si="54"/>
        <v>0</v>
      </c>
      <c r="Z181" s="109">
        <f t="shared" si="54"/>
        <v>0</v>
      </c>
      <c r="AA181" s="109">
        <f t="shared" si="54"/>
        <v>0</v>
      </c>
      <c r="AB181" s="109">
        <f t="shared" si="54"/>
        <v>0</v>
      </c>
      <c r="AC181" s="109">
        <f t="shared" si="54"/>
        <v>0</v>
      </c>
      <c r="AD181" s="110"/>
      <c r="AE181" s="107">
        <f t="shared" si="55"/>
        <v>0</v>
      </c>
      <c r="AF181" s="107">
        <f t="shared" si="55"/>
        <v>0</v>
      </c>
      <c r="AG181" s="107">
        <f t="shared" si="55"/>
        <v>0</v>
      </c>
      <c r="AH181" s="107">
        <f t="shared" si="55"/>
        <v>0</v>
      </c>
      <c r="AI181" s="107">
        <f t="shared" si="55"/>
        <v>0</v>
      </c>
      <c r="AJ181" s="107">
        <f t="shared" si="55"/>
        <v>0</v>
      </c>
      <c r="AK181" s="107">
        <f t="shared" si="55"/>
        <v>0</v>
      </c>
      <c r="AL181" s="107">
        <f t="shared" si="55"/>
        <v>0</v>
      </c>
      <c r="AM181" s="107">
        <f t="shared" si="55"/>
        <v>0</v>
      </c>
      <c r="AN181" s="107">
        <f t="shared" si="55"/>
        <v>0</v>
      </c>
      <c r="AO181" s="107">
        <f t="shared" si="55"/>
        <v>0</v>
      </c>
      <c r="AP181" s="107">
        <f t="shared" si="55"/>
        <v>0</v>
      </c>
      <c r="AQ181" s="108">
        <f t="shared" si="56"/>
        <v>0</v>
      </c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</row>
    <row r="182" spans="1:61" x14ac:dyDescent="0.3">
      <c r="A182" s="2"/>
      <c r="B182" s="8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"/>
      <c r="P182" s="3" t="s">
        <v>457</v>
      </c>
      <c r="Q182" s="2" t="s">
        <v>472</v>
      </c>
      <c r="R182" s="109">
        <f t="shared" si="54"/>
        <v>0</v>
      </c>
      <c r="S182" s="109">
        <f t="shared" si="54"/>
        <v>0</v>
      </c>
      <c r="T182" s="109">
        <f t="shared" si="54"/>
        <v>0</v>
      </c>
      <c r="U182" s="109">
        <f t="shared" si="54"/>
        <v>0</v>
      </c>
      <c r="V182" s="109">
        <f t="shared" si="54"/>
        <v>0</v>
      </c>
      <c r="W182" s="109">
        <f t="shared" si="54"/>
        <v>0</v>
      </c>
      <c r="X182" s="109">
        <f t="shared" si="54"/>
        <v>0</v>
      </c>
      <c r="Y182" s="109">
        <f t="shared" si="54"/>
        <v>0</v>
      </c>
      <c r="Z182" s="109">
        <f t="shared" si="54"/>
        <v>0</v>
      </c>
      <c r="AA182" s="109">
        <f t="shared" si="54"/>
        <v>0</v>
      </c>
      <c r="AB182" s="109">
        <f t="shared" si="54"/>
        <v>0</v>
      </c>
      <c r="AC182" s="109">
        <f t="shared" si="54"/>
        <v>0</v>
      </c>
      <c r="AD182" s="110"/>
      <c r="AE182" s="107">
        <f t="shared" si="55"/>
        <v>0</v>
      </c>
      <c r="AF182" s="107">
        <f t="shared" si="55"/>
        <v>0</v>
      </c>
      <c r="AG182" s="107">
        <f t="shared" si="55"/>
        <v>0</v>
      </c>
      <c r="AH182" s="107">
        <f t="shared" si="55"/>
        <v>0</v>
      </c>
      <c r="AI182" s="107">
        <f t="shared" si="55"/>
        <v>0</v>
      </c>
      <c r="AJ182" s="107">
        <f t="shared" si="55"/>
        <v>0</v>
      </c>
      <c r="AK182" s="107">
        <f t="shared" si="55"/>
        <v>0</v>
      </c>
      <c r="AL182" s="107">
        <f t="shared" si="55"/>
        <v>0</v>
      </c>
      <c r="AM182" s="107">
        <f t="shared" si="55"/>
        <v>0</v>
      </c>
      <c r="AN182" s="107">
        <f t="shared" si="55"/>
        <v>0</v>
      </c>
      <c r="AO182" s="107">
        <f t="shared" si="55"/>
        <v>0</v>
      </c>
      <c r="AP182" s="107">
        <f t="shared" si="55"/>
        <v>0</v>
      </c>
      <c r="AQ182" s="108">
        <f t="shared" si="56"/>
        <v>0</v>
      </c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</row>
    <row r="183" spans="1:61" x14ac:dyDescent="0.3">
      <c r="A183" s="2"/>
      <c r="B183" s="8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"/>
      <c r="P183" s="3" t="s">
        <v>458</v>
      </c>
      <c r="Q183" s="2" t="s">
        <v>473</v>
      </c>
      <c r="R183" s="109">
        <f t="shared" si="54"/>
        <v>0</v>
      </c>
      <c r="S183" s="109">
        <f t="shared" si="54"/>
        <v>0</v>
      </c>
      <c r="T183" s="109">
        <f t="shared" si="54"/>
        <v>0</v>
      </c>
      <c r="U183" s="109">
        <f t="shared" si="54"/>
        <v>0</v>
      </c>
      <c r="V183" s="109">
        <f t="shared" si="54"/>
        <v>0</v>
      </c>
      <c r="W183" s="109">
        <f t="shared" si="54"/>
        <v>0</v>
      </c>
      <c r="X183" s="109">
        <f t="shared" si="54"/>
        <v>0</v>
      </c>
      <c r="Y183" s="109">
        <f t="shared" si="54"/>
        <v>0</v>
      </c>
      <c r="Z183" s="109">
        <f t="shared" si="54"/>
        <v>0</v>
      </c>
      <c r="AA183" s="109">
        <f t="shared" si="54"/>
        <v>0</v>
      </c>
      <c r="AB183" s="109">
        <f t="shared" si="54"/>
        <v>0</v>
      </c>
      <c r="AC183" s="109">
        <f t="shared" si="54"/>
        <v>0</v>
      </c>
      <c r="AD183" s="110"/>
      <c r="AE183" s="107">
        <f t="shared" si="55"/>
        <v>0</v>
      </c>
      <c r="AF183" s="107">
        <f t="shared" si="55"/>
        <v>0</v>
      </c>
      <c r="AG183" s="107">
        <f t="shared" si="55"/>
        <v>0</v>
      </c>
      <c r="AH183" s="107">
        <f t="shared" si="55"/>
        <v>0</v>
      </c>
      <c r="AI183" s="107">
        <f t="shared" si="55"/>
        <v>0</v>
      </c>
      <c r="AJ183" s="107">
        <f t="shared" si="55"/>
        <v>0</v>
      </c>
      <c r="AK183" s="107">
        <f t="shared" si="55"/>
        <v>0</v>
      </c>
      <c r="AL183" s="107">
        <f t="shared" si="55"/>
        <v>0</v>
      </c>
      <c r="AM183" s="107">
        <f t="shared" si="55"/>
        <v>0</v>
      </c>
      <c r="AN183" s="107">
        <f t="shared" si="55"/>
        <v>0</v>
      </c>
      <c r="AO183" s="107">
        <f t="shared" si="55"/>
        <v>0</v>
      </c>
      <c r="AP183" s="107">
        <f t="shared" si="55"/>
        <v>0</v>
      </c>
      <c r="AQ183" s="108">
        <f t="shared" si="56"/>
        <v>0</v>
      </c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</row>
    <row r="184" spans="1:61" x14ac:dyDescent="0.3">
      <c r="A184" s="2"/>
      <c r="B184" s="8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"/>
      <c r="P184" s="3" t="s">
        <v>459</v>
      </c>
      <c r="Q184" s="2" t="s">
        <v>474</v>
      </c>
      <c r="R184" s="109">
        <f t="shared" si="54"/>
        <v>0</v>
      </c>
      <c r="S184" s="109">
        <f t="shared" si="54"/>
        <v>0</v>
      </c>
      <c r="T184" s="109">
        <f t="shared" si="54"/>
        <v>0</v>
      </c>
      <c r="U184" s="109">
        <f t="shared" si="54"/>
        <v>0</v>
      </c>
      <c r="V184" s="109">
        <f t="shared" si="54"/>
        <v>0</v>
      </c>
      <c r="W184" s="109">
        <f t="shared" si="54"/>
        <v>0</v>
      </c>
      <c r="X184" s="109">
        <f t="shared" si="54"/>
        <v>0</v>
      </c>
      <c r="Y184" s="109">
        <f t="shared" si="54"/>
        <v>0</v>
      </c>
      <c r="Z184" s="109">
        <f t="shared" si="54"/>
        <v>0</v>
      </c>
      <c r="AA184" s="109">
        <f t="shared" si="54"/>
        <v>0</v>
      </c>
      <c r="AB184" s="109">
        <f t="shared" si="54"/>
        <v>0</v>
      </c>
      <c r="AC184" s="109">
        <f t="shared" si="54"/>
        <v>0</v>
      </c>
      <c r="AD184" s="110"/>
      <c r="AE184" s="107">
        <f t="shared" si="55"/>
        <v>0</v>
      </c>
      <c r="AF184" s="107">
        <f t="shared" si="55"/>
        <v>0</v>
      </c>
      <c r="AG184" s="107">
        <f t="shared" si="55"/>
        <v>0</v>
      </c>
      <c r="AH184" s="107">
        <f t="shared" si="55"/>
        <v>0</v>
      </c>
      <c r="AI184" s="107">
        <f t="shared" si="55"/>
        <v>0</v>
      </c>
      <c r="AJ184" s="107">
        <f t="shared" si="55"/>
        <v>0</v>
      </c>
      <c r="AK184" s="107">
        <f t="shared" si="55"/>
        <v>0</v>
      </c>
      <c r="AL184" s="107">
        <f t="shared" si="55"/>
        <v>0</v>
      </c>
      <c r="AM184" s="107">
        <f t="shared" si="55"/>
        <v>0</v>
      </c>
      <c r="AN184" s="107">
        <f t="shared" si="55"/>
        <v>0</v>
      </c>
      <c r="AO184" s="107">
        <f t="shared" si="55"/>
        <v>0</v>
      </c>
      <c r="AP184" s="107">
        <f t="shared" si="55"/>
        <v>0</v>
      </c>
      <c r="AQ184" s="108">
        <f t="shared" si="56"/>
        <v>0</v>
      </c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</row>
    <row r="185" spans="1:61" x14ac:dyDescent="0.3">
      <c r="A185" s="2"/>
      <c r="B185" s="8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"/>
      <c r="P185" s="3" t="s">
        <v>460</v>
      </c>
      <c r="Q185" s="2" t="s">
        <v>475</v>
      </c>
      <c r="R185" s="109">
        <f t="shared" si="54"/>
        <v>0</v>
      </c>
      <c r="S185" s="109">
        <f t="shared" si="54"/>
        <v>0</v>
      </c>
      <c r="T185" s="109">
        <f t="shared" si="54"/>
        <v>0</v>
      </c>
      <c r="U185" s="109">
        <f t="shared" si="54"/>
        <v>0</v>
      </c>
      <c r="V185" s="109">
        <f t="shared" si="54"/>
        <v>0</v>
      </c>
      <c r="W185" s="109">
        <f t="shared" si="54"/>
        <v>0</v>
      </c>
      <c r="X185" s="109">
        <f t="shared" si="54"/>
        <v>0</v>
      </c>
      <c r="Y185" s="109">
        <f t="shared" si="54"/>
        <v>0</v>
      </c>
      <c r="Z185" s="109">
        <f t="shared" si="54"/>
        <v>0</v>
      </c>
      <c r="AA185" s="109">
        <f t="shared" si="54"/>
        <v>0</v>
      </c>
      <c r="AB185" s="109">
        <f t="shared" si="54"/>
        <v>0</v>
      </c>
      <c r="AC185" s="109">
        <f t="shared" si="54"/>
        <v>0</v>
      </c>
      <c r="AD185" s="110"/>
      <c r="AE185" s="107">
        <f t="shared" si="55"/>
        <v>0</v>
      </c>
      <c r="AF185" s="107">
        <f t="shared" si="55"/>
        <v>0</v>
      </c>
      <c r="AG185" s="107">
        <f t="shared" si="55"/>
        <v>0</v>
      </c>
      <c r="AH185" s="107">
        <f t="shared" si="55"/>
        <v>0</v>
      </c>
      <c r="AI185" s="107">
        <f t="shared" si="55"/>
        <v>0</v>
      </c>
      <c r="AJ185" s="107">
        <f t="shared" si="55"/>
        <v>0</v>
      </c>
      <c r="AK185" s="107">
        <f t="shared" si="55"/>
        <v>0</v>
      </c>
      <c r="AL185" s="107">
        <f t="shared" si="55"/>
        <v>0</v>
      </c>
      <c r="AM185" s="107">
        <f t="shared" si="55"/>
        <v>0</v>
      </c>
      <c r="AN185" s="107">
        <f t="shared" si="55"/>
        <v>0</v>
      </c>
      <c r="AO185" s="107">
        <f t="shared" si="55"/>
        <v>0</v>
      </c>
      <c r="AP185" s="107">
        <f t="shared" si="55"/>
        <v>0</v>
      </c>
      <c r="AQ185" s="108">
        <f t="shared" si="56"/>
        <v>0</v>
      </c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</row>
    <row r="186" spans="1:61" x14ac:dyDescent="0.3">
      <c r="A186" s="2"/>
      <c r="B186" s="8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"/>
      <c r="P186" s="3" t="s">
        <v>461</v>
      </c>
      <c r="Q186" s="2" t="s">
        <v>476</v>
      </c>
      <c r="R186" s="109">
        <f t="shared" si="54"/>
        <v>0</v>
      </c>
      <c r="S186" s="109">
        <f t="shared" si="54"/>
        <v>0</v>
      </c>
      <c r="T186" s="109">
        <f t="shared" si="54"/>
        <v>0</v>
      </c>
      <c r="U186" s="109">
        <f t="shared" si="54"/>
        <v>0</v>
      </c>
      <c r="V186" s="109">
        <f t="shared" si="54"/>
        <v>0</v>
      </c>
      <c r="W186" s="109">
        <f t="shared" si="54"/>
        <v>0</v>
      </c>
      <c r="X186" s="109">
        <f t="shared" si="54"/>
        <v>0</v>
      </c>
      <c r="Y186" s="109">
        <f t="shared" si="54"/>
        <v>0</v>
      </c>
      <c r="Z186" s="109">
        <f t="shared" si="54"/>
        <v>0</v>
      </c>
      <c r="AA186" s="109">
        <f t="shared" si="54"/>
        <v>0</v>
      </c>
      <c r="AB186" s="109">
        <f t="shared" si="54"/>
        <v>0</v>
      </c>
      <c r="AC186" s="109">
        <f t="shared" si="54"/>
        <v>0</v>
      </c>
      <c r="AD186" s="110"/>
      <c r="AE186" s="107">
        <f t="shared" si="55"/>
        <v>0</v>
      </c>
      <c r="AF186" s="107">
        <f t="shared" si="55"/>
        <v>0</v>
      </c>
      <c r="AG186" s="107">
        <f t="shared" si="55"/>
        <v>0</v>
      </c>
      <c r="AH186" s="107">
        <f t="shared" si="55"/>
        <v>0</v>
      </c>
      <c r="AI186" s="107">
        <f t="shared" si="55"/>
        <v>0</v>
      </c>
      <c r="AJ186" s="107">
        <f t="shared" si="55"/>
        <v>0</v>
      </c>
      <c r="AK186" s="107">
        <f t="shared" si="55"/>
        <v>0</v>
      </c>
      <c r="AL186" s="107">
        <f t="shared" si="55"/>
        <v>0</v>
      </c>
      <c r="AM186" s="107">
        <f t="shared" si="55"/>
        <v>0</v>
      </c>
      <c r="AN186" s="107">
        <f t="shared" si="55"/>
        <v>0</v>
      </c>
      <c r="AO186" s="107">
        <f t="shared" si="55"/>
        <v>0</v>
      </c>
      <c r="AP186" s="107">
        <f t="shared" si="55"/>
        <v>0</v>
      </c>
      <c r="AQ186" s="108">
        <f t="shared" si="56"/>
        <v>0</v>
      </c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</row>
    <row r="187" spans="1:61" x14ac:dyDescent="0.3">
      <c r="A187" s="2"/>
      <c r="B187" s="8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5"/>
      <c r="AB187" s="5"/>
      <c r="AC187" s="6"/>
      <c r="AD187" s="2"/>
      <c r="AE187" s="2"/>
      <c r="AF187" s="7"/>
      <c r="AG187" s="2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</row>
    <row r="188" spans="1:61" x14ac:dyDescent="0.3">
      <c r="A188" s="2"/>
      <c r="B188" s="8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5"/>
      <c r="AB188" s="5"/>
      <c r="AC188" s="6"/>
      <c r="AD188" s="2"/>
      <c r="AE188" s="2"/>
      <c r="AF188" s="7"/>
      <c r="AG188" s="2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</row>
    <row r="189" spans="1:61" x14ac:dyDescent="0.3">
      <c r="A189" s="2"/>
      <c r="B189" s="8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"/>
      <c r="P189" s="3" t="s">
        <v>477</v>
      </c>
      <c r="Q189" s="2" t="s">
        <v>480</v>
      </c>
      <c r="R189" s="109">
        <f t="shared" ref="R189:AC191" si="57">SUMIF($A$35:$A$164,$Q189,C$35:C$164)</f>
        <v>0</v>
      </c>
      <c r="S189" s="109">
        <f t="shared" si="57"/>
        <v>0</v>
      </c>
      <c r="T189" s="109">
        <f t="shared" si="57"/>
        <v>0</v>
      </c>
      <c r="U189" s="109">
        <f t="shared" si="57"/>
        <v>0</v>
      </c>
      <c r="V189" s="109">
        <f t="shared" si="57"/>
        <v>0</v>
      </c>
      <c r="W189" s="109">
        <f t="shared" si="57"/>
        <v>0</v>
      </c>
      <c r="X189" s="109">
        <f t="shared" si="57"/>
        <v>0</v>
      </c>
      <c r="Y189" s="109">
        <f t="shared" si="57"/>
        <v>0</v>
      </c>
      <c r="Z189" s="109">
        <f t="shared" si="57"/>
        <v>0</v>
      </c>
      <c r="AA189" s="109">
        <f t="shared" si="57"/>
        <v>0</v>
      </c>
      <c r="AB189" s="109">
        <f t="shared" si="57"/>
        <v>0</v>
      </c>
      <c r="AC189" s="109">
        <f t="shared" si="57"/>
        <v>0</v>
      </c>
      <c r="AD189" s="110"/>
      <c r="AE189" s="107">
        <f t="shared" ref="AE189:AP191" si="58">$AD189*R189*12/1000</f>
        <v>0</v>
      </c>
      <c r="AF189" s="107">
        <f t="shared" si="58"/>
        <v>0</v>
      </c>
      <c r="AG189" s="107">
        <f t="shared" si="58"/>
        <v>0</v>
      </c>
      <c r="AH189" s="107">
        <f t="shared" si="58"/>
        <v>0</v>
      </c>
      <c r="AI189" s="107">
        <f t="shared" si="58"/>
        <v>0</v>
      </c>
      <c r="AJ189" s="107">
        <f t="shared" si="58"/>
        <v>0</v>
      </c>
      <c r="AK189" s="107">
        <f t="shared" si="58"/>
        <v>0</v>
      </c>
      <c r="AL189" s="107">
        <f t="shared" si="58"/>
        <v>0</v>
      </c>
      <c r="AM189" s="107">
        <f t="shared" si="58"/>
        <v>0</v>
      </c>
      <c r="AN189" s="107">
        <f t="shared" si="58"/>
        <v>0</v>
      </c>
      <c r="AO189" s="107">
        <f t="shared" si="58"/>
        <v>0</v>
      </c>
      <c r="AP189" s="107">
        <f t="shared" si="58"/>
        <v>0</v>
      </c>
      <c r="AQ189" s="108">
        <f>IFERROR(AE189*1000/12/(1+BC$31)/R189,0)</f>
        <v>0</v>
      </c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</row>
    <row r="190" spans="1:61" x14ac:dyDescent="0.3">
      <c r="A190" s="2"/>
      <c r="B190" s="8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"/>
      <c r="P190" s="3" t="s">
        <v>478</v>
      </c>
      <c r="Q190" s="2" t="s">
        <v>481</v>
      </c>
      <c r="R190" s="109">
        <f t="shared" si="57"/>
        <v>0</v>
      </c>
      <c r="S190" s="109">
        <f t="shared" si="57"/>
        <v>0</v>
      </c>
      <c r="T190" s="109">
        <f t="shared" si="57"/>
        <v>0</v>
      </c>
      <c r="U190" s="109">
        <f t="shared" si="57"/>
        <v>0</v>
      </c>
      <c r="V190" s="109">
        <f t="shared" si="57"/>
        <v>0</v>
      </c>
      <c r="W190" s="109">
        <f t="shared" si="57"/>
        <v>0</v>
      </c>
      <c r="X190" s="109">
        <f t="shared" si="57"/>
        <v>0</v>
      </c>
      <c r="Y190" s="109">
        <f t="shared" si="57"/>
        <v>0</v>
      </c>
      <c r="Z190" s="109">
        <f t="shared" si="57"/>
        <v>0</v>
      </c>
      <c r="AA190" s="109">
        <f t="shared" si="57"/>
        <v>0</v>
      </c>
      <c r="AB190" s="109">
        <f t="shared" si="57"/>
        <v>0</v>
      </c>
      <c r="AC190" s="109">
        <f t="shared" si="57"/>
        <v>0</v>
      </c>
      <c r="AD190" s="110"/>
      <c r="AE190" s="107">
        <f t="shared" si="58"/>
        <v>0</v>
      </c>
      <c r="AF190" s="107">
        <f t="shared" si="58"/>
        <v>0</v>
      </c>
      <c r="AG190" s="107">
        <f t="shared" si="58"/>
        <v>0</v>
      </c>
      <c r="AH190" s="107">
        <f t="shared" si="58"/>
        <v>0</v>
      </c>
      <c r="AI190" s="107">
        <f t="shared" si="58"/>
        <v>0</v>
      </c>
      <c r="AJ190" s="107">
        <f t="shared" si="58"/>
        <v>0</v>
      </c>
      <c r="AK190" s="107">
        <f t="shared" si="58"/>
        <v>0</v>
      </c>
      <c r="AL190" s="107">
        <f t="shared" si="58"/>
        <v>0</v>
      </c>
      <c r="AM190" s="107">
        <f t="shared" si="58"/>
        <v>0</v>
      </c>
      <c r="AN190" s="107">
        <f t="shared" si="58"/>
        <v>0</v>
      </c>
      <c r="AO190" s="107">
        <f t="shared" si="58"/>
        <v>0</v>
      </c>
      <c r="AP190" s="107">
        <f t="shared" si="58"/>
        <v>0</v>
      </c>
      <c r="AQ190" s="108">
        <f>IFERROR(AE190*1000/12/(1+BC$31)/R190,0)</f>
        <v>0</v>
      </c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</row>
    <row r="191" spans="1:61" x14ac:dyDescent="0.3">
      <c r="A191" s="2"/>
      <c r="B191" s="8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"/>
      <c r="P191" s="3" t="s">
        <v>479</v>
      </c>
      <c r="Q191" s="2" t="s">
        <v>482</v>
      </c>
      <c r="R191" s="109">
        <f t="shared" si="57"/>
        <v>0</v>
      </c>
      <c r="S191" s="109">
        <f t="shared" si="57"/>
        <v>0</v>
      </c>
      <c r="T191" s="109">
        <f t="shared" si="57"/>
        <v>0</v>
      </c>
      <c r="U191" s="109">
        <f t="shared" si="57"/>
        <v>0</v>
      </c>
      <c r="V191" s="109">
        <f t="shared" si="57"/>
        <v>0</v>
      </c>
      <c r="W191" s="109">
        <f t="shared" si="57"/>
        <v>0</v>
      </c>
      <c r="X191" s="109">
        <f t="shared" si="57"/>
        <v>0</v>
      </c>
      <c r="Y191" s="109">
        <f t="shared" si="57"/>
        <v>0</v>
      </c>
      <c r="Z191" s="109">
        <f t="shared" si="57"/>
        <v>0</v>
      </c>
      <c r="AA191" s="109">
        <f t="shared" si="57"/>
        <v>0</v>
      </c>
      <c r="AB191" s="109">
        <f t="shared" si="57"/>
        <v>0</v>
      </c>
      <c r="AC191" s="109">
        <f t="shared" si="57"/>
        <v>0</v>
      </c>
      <c r="AD191" s="110"/>
      <c r="AE191" s="107">
        <f t="shared" si="58"/>
        <v>0</v>
      </c>
      <c r="AF191" s="107">
        <f t="shared" si="58"/>
        <v>0</v>
      </c>
      <c r="AG191" s="107">
        <f t="shared" si="58"/>
        <v>0</v>
      </c>
      <c r="AH191" s="107">
        <f t="shared" si="58"/>
        <v>0</v>
      </c>
      <c r="AI191" s="107">
        <f t="shared" si="58"/>
        <v>0</v>
      </c>
      <c r="AJ191" s="107">
        <f t="shared" si="58"/>
        <v>0</v>
      </c>
      <c r="AK191" s="107">
        <f t="shared" si="58"/>
        <v>0</v>
      </c>
      <c r="AL191" s="107">
        <f t="shared" si="58"/>
        <v>0</v>
      </c>
      <c r="AM191" s="107">
        <f t="shared" si="58"/>
        <v>0</v>
      </c>
      <c r="AN191" s="107">
        <f t="shared" si="58"/>
        <v>0</v>
      </c>
      <c r="AO191" s="107">
        <f t="shared" si="58"/>
        <v>0</v>
      </c>
      <c r="AP191" s="107">
        <f t="shared" si="58"/>
        <v>0</v>
      </c>
      <c r="AQ191" s="108">
        <f>IFERROR(AE191*1000/12/(1+BC$31)/R191,0)</f>
        <v>0</v>
      </c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</row>
    <row r="192" spans="1:61" x14ac:dyDescent="0.3">
      <c r="A192" s="2"/>
      <c r="B192" s="8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5"/>
      <c r="AB192" s="5"/>
      <c r="AC192" s="6"/>
      <c r="AD192" s="2"/>
      <c r="AE192" s="2"/>
      <c r="AF192" s="7"/>
      <c r="AG192" s="2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</row>
    <row r="193" spans="1:61" x14ac:dyDescent="0.3">
      <c r="A193" s="2"/>
      <c r="B193" s="8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5"/>
      <c r="AB193" s="5"/>
      <c r="AC193" s="6"/>
      <c r="AD193" s="2"/>
      <c r="AE193" s="2"/>
      <c r="AF193" s="7"/>
      <c r="AG193" s="2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</row>
    <row r="194" spans="1:61" x14ac:dyDescent="0.3">
      <c r="A194" s="2"/>
      <c r="B194" s="8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5"/>
      <c r="AB194" s="5"/>
      <c r="AC194" s="6"/>
      <c r="AD194" s="2"/>
      <c r="AE194" s="2"/>
      <c r="AF194" s="7"/>
      <c r="AG194" s="2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</row>
    <row r="195" spans="1:61" x14ac:dyDescent="0.3">
      <c r="A195" s="2"/>
      <c r="B195" s="8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5"/>
      <c r="AB195" s="5"/>
      <c r="AC195" s="6"/>
      <c r="AD195" s="2"/>
      <c r="AE195" s="2"/>
      <c r="AF195" s="7"/>
      <c r="AG195" s="2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</row>
  </sheetData>
  <mergeCells count="60">
    <mergeCell ref="AT30:AT31"/>
    <mergeCell ref="AI30:AJ30"/>
    <mergeCell ref="AK30:AL30"/>
    <mergeCell ref="AM30:AO30"/>
    <mergeCell ref="AP30:AP31"/>
    <mergeCell ref="AR30:AR31"/>
    <mergeCell ref="A167:B167"/>
    <mergeCell ref="BB29:BB31"/>
    <mergeCell ref="BC29:BC30"/>
    <mergeCell ref="BD29:BD31"/>
    <mergeCell ref="A29:A31"/>
    <mergeCell ref="B29:B31"/>
    <mergeCell ref="C29:N29"/>
    <mergeCell ref="O29:Z29"/>
    <mergeCell ref="AA29:AA31"/>
    <mergeCell ref="AP29:AR29"/>
    <mergeCell ref="AS29:AX29"/>
    <mergeCell ref="C30:C31"/>
    <mergeCell ref="D30:N30"/>
    <mergeCell ref="O30:O31"/>
    <mergeCell ref="P30:Z30"/>
    <mergeCell ref="AD30:AH30"/>
    <mergeCell ref="A169:B169"/>
    <mergeCell ref="D20:P20"/>
    <mergeCell ref="D21:P21"/>
    <mergeCell ref="AU30:AX30"/>
    <mergeCell ref="BA30:BA31"/>
    <mergeCell ref="D26:P26"/>
    <mergeCell ref="AB29:AB30"/>
    <mergeCell ref="AC29:AC31"/>
    <mergeCell ref="AD29:AO29"/>
    <mergeCell ref="AY29:AY31"/>
    <mergeCell ref="AZ29:BA29"/>
    <mergeCell ref="D22:P22"/>
    <mergeCell ref="D23:P23"/>
    <mergeCell ref="D24:P24"/>
    <mergeCell ref="D25:P25"/>
    <mergeCell ref="A165:B165"/>
    <mergeCell ref="D17:P17"/>
    <mergeCell ref="D8:P8"/>
    <mergeCell ref="D9:P9"/>
    <mergeCell ref="D10:P10"/>
    <mergeCell ref="D11:P11"/>
    <mergeCell ref="D12:P12"/>
    <mergeCell ref="D18:P18"/>
    <mergeCell ref="D19:P19"/>
    <mergeCell ref="D7:P7"/>
    <mergeCell ref="D6:P6"/>
    <mergeCell ref="BB1:BD1"/>
    <mergeCell ref="R3:R4"/>
    <mergeCell ref="S3:AC3"/>
    <mergeCell ref="AD3:AD4"/>
    <mergeCell ref="AE3:AE4"/>
    <mergeCell ref="AF3:AP3"/>
    <mergeCell ref="AR3:AR4"/>
    <mergeCell ref="AS3:BC3"/>
    <mergeCell ref="D13:P13"/>
    <mergeCell ref="D14:P14"/>
    <mergeCell ref="D15:P15"/>
    <mergeCell ref="D16:P16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28" workbookViewId="0">
      <selection activeCell="D56" sqref="D56"/>
    </sheetView>
  </sheetViews>
  <sheetFormatPr defaultColWidth="9" defaultRowHeight="16.8" x14ac:dyDescent="0.3"/>
  <cols>
    <col min="1" max="1" width="9" style="75"/>
    <col min="2" max="3" width="23.19921875" style="46" customWidth="1"/>
    <col min="4" max="4" width="16.5" style="46" customWidth="1"/>
    <col min="5" max="5" width="13.69921875" style="46" customWidth="1"/>
    <col min="6" max="6" width="21" style="46" customWidth="1"/>
    <col min="7" max="7" width="13.59765625" style="46" customWidth="1"/>
    <col min="8" max="8" width="15.69921875" style="46" customWidth="1"/>
    <col min="9" max="9" width="13.69921875" style="46" customWidth="1"/>
    <col min="10" max="10" width="16.8984375" style="46" customWidth="1"/>
    <col min="11" max="11" width="17" style="46" customWidth="1"/>
    <col min="12" max="12" width="11.19921875" style="46" customWidth="1"/>
    <col min="13" max="13" width="11.69921875" style="46" customWidth="1"/>
    <col min="14" max="14" width="12.19921875" style="46" customWidth="1"/>
    <col min="15" max="15" width="12" style="46" customWidth="1"/>
    <col min="16" max="18" width="9" style="46"/>
    <col min="19" max="19" width="10.59765625" style="46" customWidth="1"/>
    <col min="20" max="16384" width="9" style="46"/>
  </cols>
  <sheetData>
    <row r="1" spans="1:19" ht="177" customHeight="1" x14ac:dyDescent="0.3">
      <c r="Q1" s="457" t="s">
        <v>343</v>
      </c>
      <c r="R1" s="457"/>
      <c r="S1" s="457"/>
    </row>
    <row r="2" spans="1:19" x14ac:dyDescent="0.3">
      <c r="G2" s="47"/>
      <c r="O2" s="47"/>
    </row>
    <row r="3" spans="1:19" x14ac:dyDescent="0.3">
      <c r="A3" s="46"/>
      <c r="D3" s="458" t="s">
        <v>110</v>
      </c>
      <c r="E3" s="458"/>
      <c r="F3" s="458"/>
    </row>
    <row r="4" spans="1:19" x14ac:dyDescent="0.3">
      <c r="A4" s="461" t="s">
        <v>93</v>
      </c>
      <c r="B4" s="461"/>
      <c r="C4" s="75"/>
      <c r="S4" s="46" t="s">
        <v>347</v>
      </c>
    </row>
    <row r="5" spans="1:19" s="288" customFormat="1" ht="13.2" x14ac:dyDescent="0.25">
      <c r="A5" s="463" t="s">
        <v>2</v>
      </c>
      <c r="B5" s="463" t="s">
        <v>87</v>
      </c>
      <c r="C5" s="463" t="s">
        <v>102</v>
      </c>
      <c r="D5" s="462" t="s">
        <v>158</v>
      </c>
      <c r="E5" s="462"/>
      <c r="F5" s="462"/>
      <c r="G5" s="462"/>
      <c r="H5" s="462" t="s">
        <v>162</v>
      </c>
      <c r="I5" s="462"/>
      <c r="J5" s="462"/>
      <c r="K5" s="462"/>
      <c r="L5" s="454" t="s">
        <v>160</v>
      </c>
      <c r="M5" s="455"/>
      <c r="N5" s="455"/>
      <c r="O5" s="456"/>
      <c r="P5" s="454" t="s">
        <v>346</v>
      </c>
      <c r="Q5" s="455"/>
      <c r="R5" s="455"/>
      <c r="S5" s="456"/>
    </row>
    <row r="6" spans="1:19" s="288" customFormat="1" ht="139.19999999999999" customHeight="1" x14ac:dyDescent="0.25">
      <c r="A6" s="463"/>
      <c r="B6" s="463"/>
      <c r="C6" s="463"/>
      <c r="D6" s="289" t="s">
        <v>88</v>
      </c>
      <c r="E6" s="289" t="s">
        <v>89</v>
      </c>
      <c r="F6" s="289" t="s">
        <v>136</v>
      </c>
      <c r="G6" s="289" t="s">
        <v>4</v>
      </c>
      <c r="H6" s="289" t="s">
        <v>88</v>
      </c>
      <c r="I6" s="289" t="s">
        <v>89</v>
      </c>
      <c r="J6" s="289" t="s">
        <v>101</v>
      </c>
      <c r="K6" s="289" t="s">
        <v>4</v>
      </c>
      <c r="L6" s="289" t="s">
        <v>88</v>
      </c>
      <c r="M6" s="289" t="s">
        <v>89</v>
      </c>
      <c r="N6" s="289" t="s">
        <v>101</v>
      </c>
      <c r="O6" s="289" t="s">
        <v>4</v>
      </c>
      <c r="P6" s="289" t="s">
        <v>88</v>
      </c>
      <c r="Q6" s="289" t="s">
        <v>89</v>
      </c>
      <c r="R6" s="289" t="s">
        <v>101</v>
      </c>
      <c r="S6" s="289" t="s">
        <v>4</v>
      </c>
    </row>
    <row r="7" spans="1:19" s="274" customFormat="1" ht="15.6" x14ac:dyDescent="0.3">
      <c r="A7" s="275">
        <v>212</v>
      </c>
      <c r="B7" s="276" t="s">
        <v>99</v>
      </c>
      <c r="C7" s="277">
        <f>G7+K7+O7</f>
        <v>0</v>
      </c>
      <c r="D7" s="277"/>
      <c r="E7" s="277"/>
      <c r="F7" s="277"/>
      <c r="G7" s="277">
        <f>D7*E7</f>
        <v>0</v>
      </c>
      <c r="H7" s="277"/>
      <c r="I7" s="277"/>
      <c r="J7" s="277"/>
      <c r="K7" s="277">
        <f>H7*I7</f>
        <v>0</v>
      </c>
      <c r="L7" s="277"/>
      <c r="M7" s="277"/>
      <c r="N7" s="277"/>
      <c r="O7" s="277">
        <f>L7*M7</f>
        <v>0</v>
      </c>
      <c r="P7" s="277"/>
      <c r="Q7" s="277"/>
      <c r="R7" s="277"/>
      <c r="S7" s="277">
        <f>P7*Q7</f>
        <v>0</v>
      </c>
    </row>
    <row r="8" spans="1:19" s="274" customFormat="1" ht="31.2" x14ac:dyDescent="0.3">
      <c r="A8" s="278">
        <v>214</v>
      </c>
      <c r="B8" s="279" t="s">
        <v>95</v>
      </c>
      <c r="C8" s="277">
        <f>G8+K8+O8</f>
        <v>0</v>
      </c>
      <c r="D8" s="280"/>
      <c r="E8" s="280"/>
      <c r="F8" s="280" t="s">
        <v>6</v>
      </c>
      <c r="G8" s="277">
        <f>D8*E8</f>
        <v>0</v>
      </c>
      <c r="H8" s="280"/>
      <c r="I8" s="280"/>
      <c r="J8" s="280" t="s">
        <v>6</v>
      </c>
      <c r="K8" s="277">
        <f>H8*I8</f>
        <v>0</v>
      </c>
      <c r="L8" s="280"/>
      <c r="M8" s="280"/>
      <c r="N8" s="280" t="s">
        <v>6</v>
      </c>
      <c r="O8" s="277">
        <f>L8*M8</f>
        <v>0</v>
      </c>
      <c r="P8" s="280"/>
      <c r="Q8" s="280"/>
      <c r="R8" s="280" t="s">
        <v>6</v>
      </c>
      <c r="S8" s="277">
        <f>P8*Q8</f>
        <v>0</v>
      </c>
    </row>
    <row r="9" spans="1:19" s="274" customFormat="1" ht="15.6" x14ac:dyDescent="0.3">
      <c r="A9" s="278">
        <v>222</v>
      </c>
      <c r="B9" s="281" t="s">
        <v>94</v>
      </c>
      <c r="C9" s="277">
        <f>C10</f>
        <v>0</v>
      </c>
      <c r="D9" s="280">
        <f>D10</f>
        <v>0</v>
      </c>
      <c r="E9" s="280">
        <f t="shared" ref="E9:G9" si="0">E10</f>
        <v>0</v>
      </c>
      <c r="F9" s="280" t="str">
        <f t="shared" si="0"/>
        <v>х</v>
      </c>
      <c r="G9" s="280">
        <f t="shared" si="0"/>
        <v>0</v>
      </c>
      <c r="H9" s="280">
        <f>H10</f>
        <v>0</v>
      </c>
      <c r="I9" s="280">
        <f t="shared" ref="I9" si="1">I10</f>
        <v>0</v>
      </c>
      <c r="J9" s="280" t="str">
        <f t="shared" ref="J9" si="2">J10</f>
        <v>х</v>
      </c>
      <c r="K9" s="280">
        <f t="shared" ref="K9" si="3">K10</f>
        <v>0</v>
      </c>
      <c r="L9" s="280">
        <f>L10</f>
        <v>0</v>
      </c>
      <c r="M9" s="280">
        <f t="shared" ref="M9:S9" si="4">M10</f>
        <v>0</v>
      </c>
      <c r="N9" s="280" t="str">
        <f t="shared" si="4"/>
        <v>х</v>
      </c>
      <c r="O9" s="280">
        <f t="shared" si="4"/>
        <v>0</v>
      </c>
      <c r="P9" s="280">
        <f>P10</f>
        <v>0</v>
      </c>
      <c r="Q9" s="280">
        <f t="shared" si="4"/>
        <v>0</v>
      </c>
      <c r="R9" s="280" t="str">
        <f t="shared" si="4"/>
        <v>х</v>
      </c>
      <c r="S9" s="280">
        <f t="shared" si="4"/>
        <v>0</v>
      </c>
    </row>
    <row r="10" spans="1:19" s="274" customFormat="1" ht="15.6" x14ac:dyDescent="0.3">
      <c r="A10" s="125"/>
      <c r="B10" s="282"/>
      <c r="C10" s="126">
        <f>G10+K10+O10</f>
        <v>0</v>
      </c>
      <c r="D10" s="126"/>
      <c r="E10" s="125"/>
      <c r="F10" s="125" t="s">
        <v>6</v>
      </c>
      <c r="G10" s="126">
        <f>D10*E10</f>
        <v>0</v>
      </c>
      <c r="H10" s="126"/>
      <c r="I10" s="125"/>
      <c r="J10" s="125" t="s">
        <v>6</v>
      </c>
      <c r="K10" s="126">
        <f>H10*I10</f>
        <v>0</v>
      </c>
      <c r="L10" s="126"/>
      <c r="M10" s="125"/>
      <c r="N10" s="125" t="s">
        <v>6</v>
      </c>
      <c r="O10" s="126">
        <f>L10*M10</f>
        <v>0</v>
      </c>
      <c r="P10" s="126"/>
      <c r="Q10" s="125"/>
      <c r="R10" s="125" t="s">
        <v>6</v>
      </c>
      <c r="S10" s="126">
        <f>P10*Q10</f>
        <v>0</v>
      </c>
    </row>
    <row r="11" spans="1:19" s="274" customFormat="1" ht="15.6" x14ac:dyDescent="0.3">
      <c r="A11" s="278">
        <v>226</v>
      </c>
      <c r="B11" s="279" t="s">
        <v>96</v>
      </c>
      <c r="C11" s="283">
        <f>SUM(C12:C14)</f>
        <v>0</v>
      </c>
      <c r="D11" s="283" t="s">
        <v>6</v>
      </c>
      <c r="E11" s="283" t="s">
        <v>6</v>
      </c>
      <c r="F11" s="283">
        <f t="shared" ref="F11:K11" si="5">SUM(F12:F14)</f>
        <v>0</v>
      </c>
      <c r="G11" s="283">
        <f t="shared" si="5"/>
        <v>0</v>
      </c>
      <c r="H11" s="283">
        <f t="shared" si="5"/>
        <v>0</v>
      </c>
      <c r="I11" s="283">
        <f t="shared" si="5"/>
        <v>0</v>
      </c>
      <c r="J11" s="283">
        <f t="shared" si="5"/>
        <v>0</v>
      </c>
      <c r="K11" s="283">
        <f t="shared" si="5"/>
        <v>0</v>
      </c>
      <c r="L11" s="283">
        <f t="shared" ref="L11:O11" si="6">SUM(L12:L14)</f>
        <v>0</v>
      </c>
      <c r="M11" s="283">
        <f t="shared" si="6"/>
        <v>0</v>
      </c>
      <c r="N11" s="283">
        <f t="shared" si="6"/>
        <v>0</v>
      </c>
      <c r="O11" s="283">
        <f t="shared" si="6"/>
        <v>0</v>
      </c>
      <c r="P11" s="283">
        <f t="shared" ref="P11:S11" si="7">SUM(P12:P14)</f>
        <v>0</v>
      </c>
      <c r="Q11" s="283">
        <f t="shared" si="7"/>
        <v>0</v>
      </c>
      <c r="R11" s="283">
        <f t="shared" si="7"/>
        <v>0</v>
      </c>
      <c r="S11" s="283">
        <f t="shared" si="7"/>
        <v>0</v>
      </c>
    </row>
    <row r="12" spans="1:19" s="274" customFormat="1" ht="15.6" x14ac:dyDescent="0.3">
      <c r="A12" s="125"/>
      <c r="B12" s="284" t="s">
        <v>100</v>
      </c>
      <c r="C12" s="285">
        <f>G12+K12+O12</f>
        <v>0</v>
      </c>
      <c r="D12" s="126"/>
      <c r="E12" s="125"/>
      <c r="F12" s="125" t="s">
        <v>6</v>
      </c>
      <c r="G12" s="126">
        <f>D12*E12</f>
        <v>0</v>
      </c>
      <c r="H12" s="126"/>
      <c r="I12" s="125"/>
      <c r="J12" s="125" t="s">
        <v>6</v>
      </c>
      <c r="K12" s="126">
        <f>H12*I12</f>
        <v>0</v>
      </c>
      <c r="L12" s="126"/>
      <c r="M12" s="125"/>
      <c r="N12" s="125" t="s">
        <v>6</v>
      </c>
      <c r="O12" s="126">
        <f>L12*M12</f>
        <v>0</v>
      </c>
      <c r="P12" s="126"/>
      <c r="Q12" s="125"/>
      <c r="R12" s="125" t="s">
        <v>6</v>
      </c>
      <c r="S12" s="126">
        <f>P12*Q12</f>
        <v>0</v>
      </c>
    </row>
    <row r="13" spans="1:19" s="274" customFormat="1" ht="31.2" x14ac:dyDescent="0.3">
      <c r="A13" s="125"/>
      <c r="B13" s="284" t="s">
        <v>97</v>
      </c>
      <c r="C13" s="285">
        <f t="shared" ref="C13:C14" si="8">G13+K13+O13</f>
        <v>0</v>
      </c>
      <c r="D13" s="126"/>
      <c r="E13" s="125"/>
      <c r="F13" s="125"/>
      <c r="G13" s="126">
        <f>D13*E13*F13</f>
        <v>0</v>
      </c>
      <c r="H13" s="126"/>
      <c r="I13" s="125"/>
      <c r="J13" s="125"/>
      <c r="K13" s="126">
        <f>H13*I13*J13</f>
        <v>0</v>
      </c>
      <c r="L13" s="126"/>
      <c r="M13" s="125"/>
      <c r="N13" s="125"/>
      <c r="O13" s="126">
        <f>L13*M13*N13</f>
        <v>0</v>
      </c>
      <c r="P13" s="126"/>
      <c r="Q13" s="125"/>
      <c r="R13" s="125"/>
      <c r="S13" s="126">
        <f>P13*Q13*R13</f>
        <v>0</v>
      </c>
    </row>
    <row r="14" spans="1:19" s="274" customFormat="1" ht="62.4" x14ac:dyDescent="0.3">
      <c r="A14" s="125"/>
      <c r="B14" s="284" t="s">
        <v>98</v>
      </c>
      <c r="C14" s="285">
        <f t="shared" si="8"/>
        <v>0</v>
      </c>
      <c r="D14" s="126"/>
      <c r="E14" s="125"/>
      <c r="F14" s="125" t="s">
        <v>6</v>
      </c>
      <c r="G14" s="126">
        <f>D14*E14</f>
        <v>0</v>
      </c>
      <c r="H14" s="126"/>
      <c r="I14" s="125"/>
      <c r="J14" s="125" t="s">
        <v>6</v>
      </c>
      <c r="K14" s="126">
        <f>H14*I14</f>
        <v>0</v>
      </c>
      <c r="L14" s="126"/>
      <c r="M14" s="125"/>
      <c r="N14" s="125" t="s">
        <v>6</v>
      </c>
      <c r="O14" s="126">
        <f>L14*M14</f>
        <v>0</v>
      </c>
      <c r="P14" s="126"/>
      <c r="Q14" s="125"/>
      <c r="R14" s="125" t="s">
        <v>6</v>
      </c>
      <c r="S14" s="126">
        <f>P14*Q14</f>
        <v>0</v>
      </c>
    </row>
    <row r="15" spans="1:19" s="274" customFormat="1" ht="15.6" x14ac:dyDescent="0.3">
      <c r="A15" s="278">
        <v>266</v>
      </c>
      <c r="B15" s="286"/>
      <c r="C15" s="280">
        <f>C16</f>
        <v>0</v>
      </c>
      <c r="D15" s="278" t="s">
        <v>6</v>
      </c>
      <c r="E15" s="280">
        <f t="shared" ref="E15:S15" si="9">E16</f>
        <v>0</v>
      </c>
      <c r="F15" s="280" t="s">
        <v>6</v>
      </c>
      <c r="G15" s="280">
        <f t="shared" si="9"/>
        <v>0</v>
      </c>
      <c r="H15" s="280">
        <f t="shared" si="9"/>
        <v>0</v>
      </c>
      <c r="I15" s="280">
        <f t="shared" si="9"/>
        <v>0</v>
      </c>
      <c r="J15" s="280" t="str">
        <f t="shared" si="9"/>
        <v>х</v>
      </c>
      <c r="K15" s="280">
        <f t="shared" si="9"/>
        <v>0</v>
      </c>
      <c r="L15" s="280">
        <f t="shared" si="9"/>
        <v>0</v>
      </c>
      <c r="M15" s="280">
        <f t="shared" si="9"/>
        <v>0</v>
      </c>
      <c r="N15" s="280" t="str">
        <f t="shared" si="9"/>
        <v>х</v>
      </c>
      <c r="O15" s="280">
        <f t="shared" si="9"/>
        <v>0</v>
      </c>
      <c r="P15" s="280">
        <f t="shared" si="9"/>
        <v>0</v>
      </c>
      <c r="Q15" s="280">
        <f t="shared" si="9"/>
        <v>0</v>
      </c>
      <c r="R15" s="280" t="str">
        <f t="shared" si="9"/>
        <v>х</v>
      </c>
      <c r="S15" s="280">
        <f t="shared" si="9"/>
        <v>0</v>
      </c>
    </row>
    <row r="16" spans="1:19" s="274" customFormat="1" ht="15.6" x14ac:dyDescent="0.3">
      <c r="A16" s="125"/>
      <c r="B16" s="124"/>
      <c r="C16" s="285">
        <f>G16+K16+O16</f>
        <v>0</v>
      </c>
      <c r="D16" s="124"/>
      <c r="E16" s="124"/>
      <c r="F16" s="125" t="s">
        <v>6</v>
      </c>
      <c r="G16" s="124"/>
      <c r="H16" s="124"/>
      <c r="I16" s="124"/>
      <c r="J16" s="125" t="s">
        <v>6</v>
      </c>
      <c r="K16" s="124"/>
      <c r="L16" s="124"/>
      <c r="M16" s="124"/>
      <c r="N16" s="125" t="s">
        <v>6</v>
      </c>
      <c r="O16" s="124"/>
      <c r="P16" s="124"/>
      <c r="Q16" s="124"/>
      <c r="R16" s="125" t="s">
        <v>6</v>
      </c>
      <c r="S16" s="124"/>
    </row>
    <row r="17" spans="1:19" s="274" customFormat="1" ht="15.6" x14ac:dyDescent="0.3">
      <c r="A17" s="278">
        <v>267</v>
      </c>
      <c r="B17" s="286"/>
      <c r="C17" s="280">
        <f>C18</f>
        <v>0</v>
      </c>
      <c r="D17" s="278" t="s">
        <v>6</v>
      </c>
      <c r="E17" s="280">
        <f t="shared" ref="E17:S17" si="10">E18</f>
        <v>0</v>
      </c>
      <c r="F17" s="280" t="s">
        <v>6</v>
      </c>
      <c r="G17" s="280">
        <f t="shared" si="10"/>
        <v>0</v>
      </c>
      <c r="H17" s="280">
        <f t="shared" si="10"/>
        <v>0</v>
      </c>
      <c r="I17" s="280">
        <f t="shared" si="10"/>
        <v>0</v>
      </c>
      <c r="J17" s="280" t="str">
        <f t="shared" si="10"/>
        <v>х</v>
      </c>
      <c r="K17" s="280">
        <f t="shared" si="10"/>
        <v>0</v>
      </c>
      <c r="L17" s="280">
        <f t="shared" si="10"/>
        <v>0</v>
      </c>
      <c r="M17" s="280">
        <f t="shared" si="10"/>
        <v>0</v>
      </c>
      <c r="N17" s="280" t="str">
        <f t="shared" si="10"/>
        <v>х</v>
      </c>
      <c r="O17" s="280">
        <f t="shared" si="10"/>
        <v>0</v>
      </c>
      <c r="P17" s="280">
        <f t="shared" si="10"/>
        <v>0</v>
      </c>
      <c r="Q17" s="280">
        <f t="shared" si="10"/>
        <v>0</v>
      </c>
      <c r="R17" s="280" t="str">
        <f t="shared" si="10"/>
        <v>х</v>
      </c>
      <c r="S17" s="280">
        <f t="shared" si="10"/>
        <v>0</v>
      </c>
    </row>
    <row r="18" spans="1:19" s="274" customFormat="1" ht="15.6" x14ac:dyDescent="0.3">
      <c r="A18" s="125"/>
      <c r="B18" s="124"/>
      <c r="C18" s="285">
        <f>G18+K18+O18</f>
        <v>0</v>
      </c>
      <c r="D18" s="124"/>
      <c r="E18" s="124"/>
      <c r="F18" s="125" t="s">
        <v>6</v>
      </c>
      <c r="G18" s="124"/>
      <c r="H18" s="124"/>
      <c r="I18" s="124"/>
      <c r="J18" s="125" t="s">
        <v>6</v>
      </c>
      <c r="K18" s="124"/>
      <c r="L18" s="124"/>
      <c r="M18" s="124"/>
      <c r="N18" s="125" t="s">
        <v>6</v>
      </c>
      <c r="O18" s="124"/>
      <c r="P18" s="124"/>
      <c r="Q18" s="124"/>
      <c r="R18" s="125" t="s">
        <v>6</v>
      </c>
      <c r="S18" s="124"/>
    </row>
    <row r="19" spans="1:19" s="274" customFormat="1" ht="15.6" x14ac:dyDescent="0.3">
      <c r="A19" s="459" t="s">
        <v>135</v>
      </c>
      <c r="B19" s="460"/>
      <c r="C19" s="287">
        <f>SUM(C7,C8,C9,C15,C17)</f>
        <v>0</v>
      </c>
      <c r="D19" s="287" t="s">
        <v>6</v>
      </c>
      <c r="E19" s="287" t="s">
        <v>6</v>
      </c>
      <c r="F19" s="287" t="s">
        <v>6</v>
      </c>
      <c r="G19" s="287">
        <f t="shared" ref="G19:K19" si="11">SUM(G7,G8,G9,G15,G17)</f>
        <v>0</v>
      </c>
      <c r="H19" s="287">
        <f t="shared" si="11"/>
        <v>0</v>
      </c>
      <c r="I19" s="287">
        <f t="shared" si="11"/>
        <v>0</v>
      </c>
      <c r="J19" s="287">
        <f t="shared" si="11"/>
        <v>0</v>
      </c>
      <c r="K19" s="287">
        <f t="shared" si="11"/>
        <v>0</v>
      </c>
      <c r="L19" s="287">
        <f t="shared" ref="L19:O19" si="12">SUM(L7,L8,L9,L15,L17)</f>
        <v>0</v>
      </c>
      <c r="M19" s="287">
        <f t="shared" si="12"/>
        <v>0</v>
      </c>
      <c r="N19" s="287">
        <f t="shared" si="12"/>
        <v>0</v>
      </c>
      <c r="O19" s="287">
        <f t="shared" si="12"/>
        <v>0</v>
      </c>
      <c r="P19" s="287">
        <f t="shared" ref="P19:S19" si="13">SUM(P7,P8,P9,P15,P17)</f>
        <v>0</v>
      </c>
      <c r="Q19" s="287">
        <f t="shared" si="13"/>
        <v>0</v>
      </c>
      <c r="R19" s="287">
        <f t="shared" si="13"/>
        <v>0</v>
      </c>
      <c r="S19" s="287">
        <f t="shared" si="13"/>
        <v>0</v>
      </c>
    </row>
  </sheetData>
  <mergeCells count="11">
    <mergeCell ref="P5:S5"/>
    <mergeCell ref="Q1:S1"/>
    <mergeCell ref="L5:O5"/>
    <mergeCell ref="D3:F3"/>
    <mergeCell ref="A19:B19"/>
    <mergeCell ref="A4:B4"/>
    <mergeCell ref="D5:G5"/>
    <mergeCell ref="H5:K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2" workbookViewId="0">
      <selection activeCell="C8" sqref="C8:C12"/>
    </sheetView>
  </sheetViews>
  <sheetFormatPr defaultRowHeight="15.6" x14ac:dyDescent="0.3"/>
  <cols>
    <col min="1" max="2" width="37.59765625" customWidth="1"/>
    <col min="3" max="3" width="23.8984375" customWidth="1"/>
    <col min="4" max="4" width="17.19921875" customWidth="1"/>
    <col min="5" max="5" width="19.59765625" customWidth="1"/>
    <col min="6" max="6" width="16.3984375" customWidth="1"/>
    <col min="7" max="7" width="16" customWidth="1"/>
    <col min="8" max="8" width="15.3984375" customWidth="1"/>
    <col min="9" max="9" width="17" customWidth="1"/>
    <col min="10" max="10" width="18.3984375" customWidth="1"/>
    <col min="11" max="11" width="15.19921875" customWidth="1"/>
    <col min="13" max="13" width="12.09765625" customWidth="1"/>
    <col min="14" max="14" width="19" customWidth="1"/>
  </cols>
  <sheetData>
    <row r="1" spans="1:14" ht="152.25" customHeight="1" x14ac:dyDescent="0.3">
      <c r="L1" s="88"/>
      <c r="M1" s="457" t="s">
        <v>343</v>
      </c>
      <c r="N1" s="457"/>
    </row>
    <row r="2" spans="1:14" x14ac:dyDescent="0.3">
      <c r="E2" s="1"/>
      <c r="K2" s="1"/>
    </row>
    <row r="5" spans="1:14" x14ac:dyDescent="0.3">
      <c r="A5" s="76" t="s">
        <v>150</v>
      </c>
      <c r="B5" s="76"/>
      <c r="C5" s="6"/>
      <c r="D5" s="2"/>
      <c r="E5" s="5"/>
      <c r="N5" s="1" t="s">
        <v>164</v>
      </c>
    </row>
    <row r="6" spans="1:14" x14ac:dyDescent="0.3">
      <c r="A6" s="464" t="s">
        <v>147</v>
      </c>
      <c r="B6" s="464" t="s">
        <v>157</v>
      </c>
      <c r="C6" s="450" t="s">
        <v>158</v>
      </c>
      <c r="D6" s="450"/>
      <c r="E6" s="450"/>
      <c r="F6" s="466" t="s">
        <v>159</v>
      </c>
      <c r="G6" s="466"/>
      <c r="H6" s="466"/>
      <c r="I6" s="466" t="s">
        <v>160</v>
      </c>
      <c r="J6" s="466"/>
      <c r="K6" s="466"/>
      <c r="L6" s="466" t="s">
        <v>346</v>
      </c>
      <c r="M6" s="466"/>
      <c r="N6" s="466"/>
    </row>
    <row r="7" spans="1:14" ht="41.4" x14ac:dyDescent="0.3">
      <c r="A7" s="465"/>
      <c r="B7" s="465"/>
      <c r="C7" s="84" t="s">
        <v>130</v>
      </c>
      <c r="D7" s="40" t="s">
        <v>148</v>
      </c>
      <c r="E7" s="85" t="s">
        <v>5</v>
      </c>
      <c r="F7" s="84" t="s">
        <v>130</v>
      </c>
      <c r="G7" s="40" t="s">
        <v>148</v>
      </c>
      <c r="H7" s="85" t="s">
        <v>5</v>
      </c>
      <c r="I7" s="84" t="s">
        <v>130</v>
      </c>
      <c r="J7" s="40" t="s">
        <v>148</v>
      </c>
      <c r="K7" s="85" t="s">
        <v>5</v>
      </c>
      <c r="L7" s="84" t="s">
        <v>130</v>
      </c>
      <c r="M7" s="40" t="s">
        <v>148</v>
      </c>
      <c r="N7" s="85" t="s">
        <v>5</v>
      </c>
    </row>
    <row r="8" spans="1:14" ht="28.2" x14ac:dyDescent="0.3">
      <c r="A8" s="43" t="s">
        <v>144</v>
      </c>
      <c r="B8" s="43"/>
      <c r="C8" s="19"/>
      <c r="D8" s="77">
        <v>0.22</v>
      </c>
      <c r="E8" s="19">
        <f>C8*D8</f>
        <v>0</v>
      </c>
      <c r="F8" s="19"/>
      <c r="G8" s="77">
        <v>0.22</v>
      </c>
      <c r="H8" s="19">
        <f>F8*G8</f>
        <v>0</v>
      </c>
      <c r="I8" s="19"/>
      <c r="J8" s="77">
        <v>0.22</v>
      </c>
      <c r="K8" s="19">
        <f>I8*J8</f>
        <v>0</v>
      </c>
      <c r="L8" s="19"/>
      <c r="M8" s="77">
        <v>0.22</v>
      </c>
      <c r="N8" s="19">
        <f>L8*M8</f>
        <v>0</v>
      </c>
    </row>
    <row r="9" spans="1:14" ht="28.2" x14ac:dyDescent="0.3">
      <c r="A9" s="43" t="s">
        <v>145</v>
      </c>
      <c r="B9" s="43"/>
      <c r="C9" s="19"/>
      <c r="D9" s="78">
        <v>2.9000000000000001E-2</v>
      </c>
      <c r="E9" s="19">
        <f t="shared" ref="E9:E13" si="0">C9*D9</f>
        <v>0</v>
      </c>
      <c r="F9" s="19"/>
      <c r="G9" s="78">
        <v>2.9000000000000001E-2</v>
      </c>
      <c r="H9" s="19">
        <f t="shared" ref="H9:H13" si="1">F9*G9</f>
        <v>0</v>
      </c>
      <c r="I9" s="19"/>
      <c r="J9" s="78">
        <v>2.9000000000000001E-2</v>
      </c>
      <c r="K9" s="19">
        <f t="shared" ref="K9:K13" si="2">I9*J9</f>
        <v>0</v>
      </c>
      <c r="L9" s="19"/>
      <c r="M9" s="78">
        <v>2.9000000000000001E-2</v>
      </c>
      <c r="N9" s="19">
        <f t="shared" ref="N9:N13" si="3">L9*M9</f>
        <v>0</v>
      </c>
    </row>
    <row r="10" spans="1:14" ht="28.2" x14ac:dyDescent="0.3">
      <c r="A10" s="43" t="s">
        <v>146</v>
      </c>
      <c r="B10" s="43"/>
      <c r="C10" s="19"/>
      <c r="D10" s="78">
        <v>5.0999999999999997E-2</v>
      </c>
      <c r="E10" s="19">
        <f t="shared" si="0"/>
        <v>0</v>
      </c>
      <c r="F10" s="19"/>
      <c r="G10" s="78">
        <v>5.0999999999999997E-2</v>
      </c>
      <c r="H10" s="19">
        <f t="shared" si="1"/>
        <v>0</v>
      </c>
      <c r="I10" s="19"/>
      <c r="J10" s="78">
        <v>5.0999999999999997E-2</v>
      </c>
      <c r="K10" s="19">
        <f t="shared" si="2"/>
        <v>0</v>
      </c>
      <c r="L10" s="19"/>
      <c r="M10" s="78">
        <v>5.0999999999999997E-2</v>
      </c>
      <c r="N10" s="19">
        <f t="shared" si="3"/>
        <v>0</v>
      </c>
    </row>
    <row r="11" spans="1:14" ht="42" x14ac:dyDescent="0.3">
      <c r="A11" s="43" t="s">
        <v>549</v>
      </c>
      <c r="B11" s="43"/>
      <c r="C11" s="19"/>
      <c r="D11" s="78">
        <v>2E-3</v>
      </c>
      <c r="E11" s="19">
        <f t="shared" si="0"/>
        <v>0</v>
      </c>
      <c r="F11" s="19"/>
      <c r="G11" s="78">
        <v>2E-3</v>
      </c>
      <c r="H11" s="19">
        <f t="shared" si="1"/>
        <v>0</v>
      </c>
      <c r="I11" s="19"/>
      <c r="J11" s="78">
        <v>2E-3</v>
      </c>
      <c r="K11" s="19">
        <f t="shared" si="2"/>
        <v>0</v>
      </c>
      <c r="L11" s="19"/>
      <c r="M11" s="78">
        <v>2E-3</v>
      </c>
      <c r="N11" s="19">
        <f t="shared" si="3"/>
        <v>0</v>
      </c>
    </row>
    <row r="12" spans="1:14" ht="42" x14ac:dyDescent="0.3">
      <c r="A12" s="43" t="s">
        <v>549</v>
      </c>
      <c r="B12" s="43"/>
      <c r="C12" s="19"/>
      <c r="D12" s="78">
        <v>4.0000000000000001E-3</v>
      </c>
      <c r="E12" s="19">
        <f t="shared" si="0"/>
        <v>0</v>
      </c>
      <c r="F12" s="19"/>
      <c r="G12" s="78">
        <v>4.0000000000000001E-3</v>
      </c>
      <c r="H12" s="19">
        <f t="shared" si="1"/>
        <v>0</v>
      </c>
      <c r="I12" s="19"/>
      <c r="J12" s="78">
        <v>4.0000000000000001E-3</v>
      </c>
      <c r="K12" s="19">
        <f t="shared" si="2"/>
        <v>0</v>
      </c>
      <c r="L12" s="19"/>
      <c r="M12" s="78">
        <v>4.0000000000000001E-3</v>
      </c>
      <c r="N12" s="19">
        <f t="shared" si="3"/>
        <v>0</v>
      </c>
    </row>
    <row r="13" spans="1:14" ht="42" x14ac:dyDescent="0.3">
      <c r="A13" s="43" t="s">
        <v>549</v>
      </c>
      <c r="B13" s="43"/>
      <c r="C13" s="19"/>
      <c r="D13" s="77"/>
      <c r="E13" s="19">
        <f t="shared" si="0"/>
        <v>0</v>
      </c>
      <c r="F13" s="19"/>
      <c r="G13" s="77"/>
      <c r="H13" s="19">
        <f t="shared" si="1"/>
        <v>0</v>
      </c>
      <c r="I13" s="19"/>
      <c r="J13" s="77"/>
      <c r="K13" s="19">
        <f t="shared" si="2"/>
        <v>0</v>
      </c>
      <c r="L13" s="19"/>
      <c r="M13" s="77"/>
      <c r="N13" s="19">
        <f t="shared" si="3"/>
        <v>0</v>
      </c>
    </row>
    <row r="14" spans="1:14" x14ac:dyDescent="0.3">
      <c r="A14" s="79" t="s">
        <v>161</v>
      </c>
      <c r="B14" s="79"/>
      <c r="C14" s="45"/>
      <c r="D14" s="44"/>
      <c r="E14" s="45">
        <f t="shared" ref="E14:K14" si="4">SUM(E8:E13)</f>
        <v>0</v>
      </c>
      <c r="F14" s="45">
        <f t="shared" si="4"/>
        <v>0</v>
      </c>
      <c r="G14" s="82"/>
      <c r="H14" s="45">
        <f t="shared" si="4"/>
        <v>0</v>
      </c>
      <c r="I14" s="45">
        <f t="shared" si="4"/>
        <v>0</v>
      </c>
      <c r="J14" s="82"/>
      <c r="K14" s="45">
        <f t="shared" si="4"/>
        <v>0</v>
      </c>
      <c r="L14" s="45">
        <f t="shared" ref="L14" si="5">SUM(L8:L13)</f>
        <v>0</v>
      </c>
      <c r="M14" s="82"/>
      <c r="N14" s="45">
        <f t="shared" ref="N14" si="6">SUM(N8:N13)</f>
        <v>0</v>
      </c>
    </row>
  </sheetData>
  <mergeCells count="7">
    <mergeCell ref="B6:B7"/>
    <mergeCell ref="A6:A7"/>
    <mergeCell ref="M1:N1"/>
    <mergeCell ref="L6:N6"/>
    <mergeCell ref="C6:E6"/>
    <mergeCell ref="F6:H6"/>
    <mergeCell ref="I6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4" workbookViewId="0">
      <selection activeCell="A7" sqref="A7:L7"/>
    </sheetView>
  </sheetViews>
  <sheetFormatPr defaultColWidth="9" defaultRowHeight="16.8" x14ac:dyDescent="0.3"/>
  <cols>
    <col min="1" max="1" width="9" style="46"/>
    <col min="2" max="2" width="19.19921875" style="46" customWidth="1"/>
    <col min="3" max="3" width="19.8984375" style="46" customWidth="1"/>
    <col min="4" max="4" width="14.59765625" style="46" customWidth="1"/>
    <col min="5" max="5" width="17" style="46" customWidth="1"/>
    <col min="6" max="6" width="19" style="46" customWidth="1"/>
    <col min="7" max="7" width="13.09765625" style="46" customWidth="1"/>
    <col min="8" max="8" width="13.5" style="46" customWidth="1"/>
    <col min="9" max="10" width="12.3984375" style="46" customWidth="1"/>
    <col min="11" max="11" width="10.59765625" style="46" customWidth="1"/>
    <col min="12" max="12" width="12.19921875" style="46" customWidth="1"/>
    <col min="13" max="16384" width="9" style="46"/>
  </cols>
  <sheetData>
    <row r="1" spans="1:15" ht="126.75" customHeight="1" x14ac:dyDescent="0.3">
      <c r="L1" s="457" t="s">
        <v>343</v>
      </c>
      <c r="M1" s="457"/>
      <c r="N1" s="457"/>
      <c r="O1" s="457"/>
    </row>
    <row r="4" spans="1:15" x14ac:dyDescent="0.3">
      <c r="A4" s="468"/>
      <c r="B4" s="468"/>
      <c r="C4" s="468"/>
      <c r="D4" s="468"/>
      <c r="E4" s="468"/>
      <c r="F4" s="468"/>
      <c r="G4" s="468"/>
      <c r="H4" s="468"/>
      <c r="I4" s="468"/>
      <c r="J4" s="468"/>
    </row>
    <row r="5" spans="1:15" x14ac:dyDescent="0.3">
      <c r="A5" s="74"/>
      <c r="L5" s="47"/>
    </row>
    <row r="6" spans="1:15" x14ac:dyDescent="0.3">
      <c r="A6" s="469" t="s">
        <v>142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</row>
    <row r="7" spans="1:15" x14ac:dyDescent="0.3">
      <c r="A7" s="470" t="s">
        <v>137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O7" s="46" t="s">
        <v>138</v>
      </c>
    </row>
    <row r="8" spans="1:15" ht="37.5" customHeight="1" x14ac:dyDescent="0.3">
      <c r="A8" s="471" t="s">
        <v>2</v>
      </c>
      <c r="B8" s="471" t="s">
        <v>25</v>
      </c>
      <c r="C8" s="471" t="s">
        <v>134</v>
      </c>
      <c r="D8" s="471" t="s">
        <v>8</v>
      </c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</row>
    <row r="9" spans="1:15" ht="38.25" customHeight="1" x14ac:dyDescent="0.3">
      <c r="A9" s="471"/>
      <c r="B9" s="471"/>
      <c r="C9" s="471"/>
      <c r="D9" s="472" t="s">
        <v>90</v>
      </c>
      <c r="E9" s="472"/>
      <c r="F9" s="472"/>
      <c r="G9" s="472" t="s">
        <v>139</v>
      </c>
      <c r="H9" s="472"/>
      <c r="I9" s="472"/>
      <c r="J9" s="472" t="s">
        <v>103</v>
      </c>
      <c r="K9" s="472"/>
      <c r="L9" s="472"/>
      <c r="M9" s="472" t="s">
        <v>346</v>
      </c>
      <c r="N9" s="472"/>
      <c r="O9" s="472"/>
    </row>
    <row r="10" spans="1:15" ht="67.2" x14ac:dyDescent="0.3">
      <c r="A10" s="471"/>
      <c r="B10" s="471"/>
      <c r="C10" s="471"/>
      <c r="D10" s="49" t="s">
        <v>26</v>
      </c>
      <c r="E10" s="49" t="s">
        <v>27</v>
      </c>
      <c r="F10" s="49" t="s">
        <v>140</v>
      </c>
      <c r="G10" s="49" t="s">
        <v>26</v>
      </c>
      <c r="H10" s="49" t="s">
        <v>27</v>
      </c>
      <c r="I10" s="49" t="s">
        <v>140</v>
      </c>
      <c r="J10" s="49" t="s">
        <v>26</v>
      </c>
      <c r="K10" s="49" t="s">
        <v>27</v>
      </c>
      <c r="L10" s="49" t="s">
        <v>140</v>
      </c>
      <c r="M10" s="49" t="s">
        <v>26</v>
      </c>
      <c r="N10" s="49" t="s">
        <v>27</v>
      </c>
      <c r="O10" s="49" t="s">
        <v>140</v>
      </c>
    </row>
    <row r="11" spans="1:15" x14ac:dyDescent="0.3">
      <c r="A11" s="49"/>
      <c r="B11" s="49"/>
      <c r="C11" s="49"/>
      <c r="D11" s="68"/>
      <c r="E11" s="68"/>
      <c r="F11" s="68"/>
      <c r="G11" s="65"/>
      <c r="H11" s="65"/>
      <c r="I11" s="65"/>
      <c r="J11" s="68"/>
      <c r="K11" s="68"/>
      <c r="L11" s="68"/>
      <c r="M11" s="68"/>
      <c r="N11" s="68"/>
      <c r="O11" s="68"/>
    </row>
    <row r="12" spans="1:15" x14ac:dyDescent="0.3">
      <c r="A12" s="49"/>
      <c r="B12" s="49"/>
      <c r="C12" s="49"/>
      <c r="D12" s="68"/>
      <c r="E12" s="68"/>
      <c r="F12" s="68"/>
      <c r="G12" s="65"/>
      <c r="H12" s="65"/>
      <c r="I12" s="65"/>
      <c r="J12" s="68"/>
      <c r="K12" s="68"/>
      <c r="L12" s="68"/>
      <c r="M12" s="68"/>
      <c r="N12" s="68"/>
      <c r="O12" s="68"/>
    </row>
    <row r="13" spans="1:15" x14ac:dyDescent="0.3">
      <c r="A13" s="467" t="s">
        <v>86</v>
      </c>
      <c r="B13" s="467"/>
      <c r="C13" s="50"/>
      <c r="D13" s="70"/>
      <c r="E13" s="70"/>
      <c r="F13" s="70"/>
      <c r="G13" s="64"/>
      <c r="H13" s="64"/>
      <c r="I13" s="64"/>
      <c r="J13" s="70"/>
      <c r="K13" s="70"/>
      <c r="L13" s="70"/>
      <c r="M13" s="70"/>
      <c r="N13" s="70"/>
      <c r="O13" s="70"/>
    </row>
    <row r="16" spans="1:15" x14ac:dyDescent="0.3">
      <c r="A16" s="470" t="s">
        <v>141</v>
      </c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</row>
    <row r="17" spans="1:15" x14ac:dyDescent="0.3">
      <c r="A17" s="471" t="s">
        <v>2</v>
      </c>
      <c r="B17" s="471" t="s">
        <v>25</v>
      </c>
      <c r="C17" s="471" t="s">
        <v>134</v>
      </c>
      <c r="D17" s="471" t="s">
        <v>8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</row>
    <row r="18" spans="1:15" ht="16.5" customHeight="1" x14ac:dyDescent="0.3">
      <c r="A18" s="471"/>
      <c r="B18" s="471"/>
      <c r="C18" s="471"/>
      <c r="D18" s="472" t="s">
        <v>90</v>
      </c>
      <c r="E18" s="472"/>
      <c r="F18" s="472"/>
      <c r="G18" s="472" t="s">
        <v>139</v>
      </c>
      <c r="H18" s="472"/>
      <c r="I18" s="472"/>
      <c r="J18" s="472" t="s">
        <v>103</v>
      </c>
      <c r="K18" s="472"/>
      <c r="L18" s="472"/>
      <c r="M18" s="472" t="s">
        <v>346</v>
      </c>
      <c r="N18" s="472"/>
      <c r="O18" s="472"/>
    </row>
    <row r="19" spans="1:15" ht="67.2" x14ac:dyDescent="0.3">
      <c r="A19" s="471"/>
      <c r="B19" s="471"/>
      <c r="C19" s="471"/>
      <c r="D19" s="49" t="s">
        <v>26</v>
      </c>
      <c r="E19" s="49" t="s">
        <v>27</v>
      </c>
      <c r="F19" s="49" t="s">
        <v>140</v>
      </c>
      <c r="G19" s="49" t="s">
        <v>26</v>
      </c>
      <c r="H19" s="49" t="s">
        <v>27</v>
      </c>
      <c r="I19" s="49" t="s">
        <v>140</v>
      </c>
      <c r="J19" s="49" t="s">
        <v>26</v>
      </c>
      <c r="K19" s="49" t="s">
        <v>27</v>
      </c>
      <c r="L19" s="49" t="s">
        <v>140</v>
      </c>
      <c r="M19" s="49" t="s">
        <v>26</v>
      </c>
      <c r="N19" s="49" t="s">
        <v>27</v>
      </c>
      <c r="O19" s="49" t="s">
        <v>140</v>
      </c>
    </row>
    <row r="20" spans="1:15" x14ac:dyDescent="0.3">
      <c r="A20" s="49">
        <v>296</v>
      </c>
      <c r="B20" s="49"/>
      <c r="C20" s="49"/>
      <c r="D20" s="65"/>
      <c r="E20" s="65"/>
      <c r="F20" s="65"/>
      <c r="G20" s="65"/>
      <c r="H20" s="65"/>
      <c r="I20" s="65"/>
      <c r="J20" s="68"/>
      <c r="K20" s="68"/>
      <c r="L20" s="68"/>
      <c r="M20" s="68"/>
      <c r="N20" s="68"/>
      <c r="O20" s="68"/>
    </row>
    <row r="21" spans="1:15" x14ac:dyDescent="0.3">
      <c r="A21" s="49"/>
      <c r="B21" s="49"/>
      <c r="C21" s="49"/>
      <c r="D21" s="65"/>
      <c r="E21" s="65"/>
      <c r="F21" s="65"/>
      <c r="G21" s="65"/>
      <c r="H21" s="65"/>
      <c r="I21" s="65"/>
      <c r="J21" s="68"/>
      <c r="K21" s="68"/>
      <c r="L21" s="68"/>
      <c r="M21" s="68"/>
      <c r="N21" s="68"/>
      <c r="O21" s="68"/>
    </row>
    <row r="22" spans="1:15" x14ac:dyDescent="0.3">
      <c r="A22" s="467" t="s">
        <v>86</v>
      </c>
      <c r="B22" s="467"/>
      <c r="C22" s="50"/>
      <c r="D22" s="64"/>
      <c r="E22" s="64"/>
      <c r="F22" s="64"/>
      <c r="G22" s="64"/>
      <c r="H22" s="64"/>
      <c r="I22" s="64"/>
      <c r="J22" s="70"/>
      <c r="K22" s="70"/>
      <c r="L22" s="70"/>
      <c r="M22" s="70"/>
      <c r="N22" s="70"/>
      <c r="O22" s="70"/>
    </row>
  </sheetData>
  <mergeCells count="23">
    <mergeCell ref="L1:O1"/>
    <mergeCell ref="A7:L7"/>
    <mergeCell ref="C8:C10"/>
    <mergeCell ref="M9:O9"/>
    <mergeCell ref="M18:O18"/>
    <mergeCell ref="D17:O17"/>
    <mergeCell ref="D8:O8"/>
    <mergeCell ref="B8:B10"/>
    <mergeCell ref="A8:A10"/>
    <mergeCell ref="A22:B22"/>
    <mergeCell ref="A4:J4"/>
    <mergeCell ref="A6:L6"/>
    <mergeCell ref="A13:B13"/>
    <mergeCell ref="A16:L16"/>
    <mergeCell ref="A17:A19"/>
    <mergeCell ref="B17:B19"/>
    <mergeCell ref="C17:C19"/>
    <mergeCell ref="D18:F18"/>
    <mergeCell ref="G18:I18"/>
    <mergeCell ref="J18:L18"/>
    <mergeCell ref="D9:F9"/>
    <mergeCell ref="G9:I9"/>
    <mergeCell ref="J9:L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22" workbookViewId="0">
      <selection activeCell="B33" sqref="B33"/>
    </sheetView>
  </sheetViews>
  <sheetFormatPr defaultColWidth="9" defaultRowHeight="16.8" x14ac:dyDescent="0.3"/>
  <cols>
    <col min="1" max="1" width="11.5" style="46" customWidth="1"/>
    <col min="2" max="2" width="22.59765625" style="46" customWidth="1"/>
    <col min="3" max="3" width="16.8984375" style="46" customWidth="1"/>
    <col min="4" max="4" width="14.59765625" style="46" customWidth="1"/>
    <col min="5" max="5" width="16.8984375" style="46" customWidth="1"/>
    <col min="6" max="7" width="15.59765625" style="46" customWidth="1"/>
    <col min="8" max="8" width="16.5" style="46" customWidth="1"/>
    <col min="9" max="9" width="18.59765625" style="46" customWidth="1"/>
    <col min="10" max="10" width="14" style="46" customWidth="1"/>
    <col min="11" max="11" width="16.09765625" style="46" customWidth="1"/>
    <col min="12" max="12" width="10.69921875" style="46" customWidth="1"/>
    <col min="13" max="13" width="11.3984375" style="46" customWidth="1"/>
    <col min="14" max="14" width="9.8984375" style="46" customWidth="1"/>
    <col min="15" max="15" width="11.8984375" style="46" customWidth="1"/>
    <col min="16" max="16384" width="9" style="46"/>
  </cols>
  <sheetData>
    <row r="1" spans="1:15" s="290" customFormat="1" ht="70.2" customHeight="1" x14ac:dyDescent="0.2">
      <c r="M1" s="474" t="s">
        <v>343</v>
      </c>
      <c r="N1" s="474"/>
      <c r="O1" s="474"/>
    </row>
    <row r="2" spans="1:15" x14ac:dyDescent="0.3">
      <c r="K2" s="47"/>
    </row>
    <row r="4" spans="1:15" x14ac:dyDescent="0.3">
      <c r="A4" s="469" t="s">
        <v>121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</row>
    <row r="5" spans="1:15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5" x14ac:dyDescent="0.3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5" x14ac:dyDescent="0.3">
      <c r="A7" s="135" t="s">
        <v>119</v>
      </c>
      <c r="B7" s="135"/>
      <c r="C7" s="135"/>
      <c r="D7" s="135"/>
      <c r="E7" s="135"/>
      <c r="F7" s="63"/>
      <c r="G7" s="63"/>
      <c r="H7" s="63"/>
      <c r="I7" s="63"/>
      <c r="J7" s="63"/>
      <c r="K7" s="63"/>
      <c r="O7" s="46" t="s">
        <v>104</v>
      </c>
    </row>
    <row r="8" spans="1:15" x14ac:dyDescent="0.3">
      <c r="A8" s="471" t="s">
        <v>2</v>
      </c>
      <c r="B8" s="471" t="s">
        <v>9</v>
      </c>
      <c r="C8" s="471" t="s">
        <v>92</v>
      </c>
      <c r="D8" s="475" t="s">
        <v>8</v>
      </c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7"/>
    </row>
    <row r="9" spans="1:15" x14ac:dyDescent="0.3">
      <c r="A9" s="471"/>
      <c r="B9" s="471"/>
      <c r="C9" s="471"/>
      <c r="D9" s="473" t="s">
        <v>17</v>
      </c>
      <c r="E9" s="473"/>
      <c r="F9" s="473"/>
      <c r="G9" s="473"/>
      <c r="H9" s="473" t="s">
        <v>18</v>
      </c>
      <c r="I9" s="473"/>
      <c r="J9" s="473"/>
      <c r="K9" s="473"/>
      <c r="L9" s="475" t="s">
        <v>346</v>
      </c>
      <c r="M9" s="476"/>
      <c r="N9" s="476"/>
      <c r="O9" s="477"/>
    </row>
    <row r="10" spans="1:15" ht="100.8" x14ac:dyDescent="0.3">
      <c r="A10" s="471"/>
      <c r="B10" s="471"/>
      <c r="C10" s="471"/>
      <c r="D10" s="49" t="s">
        <v>10</v>
      </c>
      <c r="E10" s="49" t="s">
        <v>12</v>
      </c>
      <c r="F10" s="49" t="s">
        <v>3</v>
      </c>
      <c r="G10" s="49" t="s">
        <v>11</v>
      </c>
      <c r="H10" s="49" t="s">
        <v>10</v>
      </c>
      <c r="I10" s="49" t="s">
        <v>12</v>
      </c>
      <c r="J10" s="49" t="s">
        <v>3</v>
      </c>
      <c r="K10" s="49" t="s">
        <v>11</v>
      </c>
      <c r="L10" s="49" t="s">
        <v>10</v>
      </c>
      <c r="M10" s="49" t="s">
        <v>12</v>
      </c>
      <c r="N10" s="49" t="s">
        <v>3</v>
      </c>
      <c r="O10" s="49" t="s">
        <v>11</v>
      </c>
    </row>
    <row r="11" spans="1:15" x14ac:dyDescent="0.3">
      <c r="A11" s="65"/>
      <c r="B11" s="66" t="s">
        <v>13</v>
      </c>
      <c r="C11" s="67">
        <v>0</v>
      </c>
      <c r="D11" s="68"/>
      <c r="E11" s="65" t="s">
        <v>14</v>
      </c>
      <c r="F11" s="69"/>
      <c r="G11" s="72">
        <f>D11*F11</f>
        <v>0</v>
      </c>
      <c r="H11" s="68"/>
      <c r="I11" s="65" t="s">
        <v>14</v>
      </c>
      <c r="J11" s="69"/>
      <c r="K11" s="67"/>
      <c r="L11" s="68"/>
      <c r="M11" s="65" t="s">
        <v>14</v>
      </c>
      <c r="N11" s="69"/>
      <c r="O11" s="67"/>
    </row>
    <row r="12" spans="1:15" x14ac:dyDescent="0.3">
      <c r="A12" s="65"/>
      <c r="B12" s="68" t="s">
        <v>827</v>
      </c>
      <c r="C12" s="67">
        <v>25466</v>
      </c>
      <c r="D12" s="68"/>
      <c r="E12" s="65" t="s">
        <v>14</v>
      </c>
      <c r="F12" s="69"/>
      <c r="G12" s="72"/>
      <c r="H12" s="68"/>
      <c r="I12" s="68"/>
      <c r="J12" s="69"/>
      <c r="K12" s="67"/>
      <c r="L12" s="68"/>
      <c r="M12" s="68"/>
      <c r="N12" s="69"/>
      <c r="O12" s="67"/>
    </row>
    <row r="13" spans="1:15" x14ac:dyDescent="0.3">
      <c r="A13" s="65"/>
      <c r="B13" s="68"/>
      <c r="C13" s="67"/>
      <c r="D13" s="68"/>
      <c r="E13" s="68"/>
      <c r="F13" s="69"/>
      <c r="G13" s="72"/>
      <c r="H13" s="68"/>
      <c r="I13" s="68"/>
      <c r="J13" s="69"/>
      <c r="K13" s="67"/>
      <c r="L13" s="68"/>
      <c r="M13" s="68"/>
      <c r="N13" s="69"/>
      <c r="O13" s="67"/>
    </row>
    <row r="14" spans="1:15" x14ac:dyDescent="0.3">
      <c r="A14" s="64"/>
      <c r="B14" s="70"/>
      <c r="C14" s="71">
        <f>SUM(C11:C13)</f>
        <v>25466</v>
      </c>
      <c r="D14" s="64" t="s">
        <v>6</v>
      </c>
      <c r="E14" s="64" t="s">
        <v>6</v>
      </c>
      <c r="F14" s="64" t="s">
        <v>6</v>
      </c>
      <c r="G14" s="71"/>
      <c r="H14" s="64" t="s">
        <v>6</v>
      </c>
      <c r="I14" s="64" t="s">
        <v>6</v>
      </c>
      <c r="J14" s="64" t="s">
        <v>6</v>
      </c>
      <c r="K14" s="71"/>
      <c r="L14" s="64" t="s">
        <v>6</v>
      </c>
      <c r="M14" s="64" t="s">
        <v>6</v>
      </c>
      <c r="N14" s="64" t="s">
        <v>6</v>
      </c>
      <c r="O14" s="71"/>
    </row>
    <row r="15" spans="1:15" x14ac:dyDescent="0.3">
      <c r="A15" s="75"/>
      <c r="C15" s="133"/>
      <c r="F15" s="134"/>
      <c r="G15" s="133"/>
      <c r="J15" s="134"/>
      <c r="K15" s="133"/>
      <c r="N15" s="134"/>
      <c r="O15" s="133"/>
    </row>
    <row r="16" spans="1:15" x14ac:dyDescent="0.3">
      <c r="C16" s="133"/>
      <c r="F16" s="134"/>
      <c r="G16" s="133"/>
      <c r="J16" s="134"/>
      <c r="K16" s="133"/>
      <c r="N16" s="134"/>
      <c r="O16" s="133"/>
    </row>
    <row r="18" spans="1:23" x14ac:dyDescent="0.3">
      <c r="A18" s="62" t="s">
        <v>120</v>
      </c>
    </row>
    <row r="19" spans="1:23" x14ac:dyDescent="0.3">
      <c r="A19" s="471" t="s">
        <v>2</v>
      </c>
      <c r="B19" s="471" t="s">
        <v>9</v>
      </c>
      <c r="C19" s="471" t="s">
        <v>92</v>
      </c>
      <c r="D19" s="473" t="s">
        <v>8</v>
      </c>
      <c r="E19" s="473"/>
      <c r="F19" s="473"/>
      <c r="G19" s="473"/>
      <c r="H19" s="473"/>
      <c r="I19" s="473"/>
      <c r="J19" s="473"/>
      <c r="K19" s="473"/>
      <c r="L19" s="473"/>
      <c r="M19" s="473"/>
      <c r="N19" s="473"/>
      <c r="O19" s="473"/>
    </row>
    <row r="20" spans="1:23" x14ac:dyDescent="0.3">
      <c r="A20" s="471"/>
      <c r="B20" s="471"/>
      <c r="C20" s="471"/>
      <c r="D20" s="473" t="s">
        <v>17</v>
      </c>
      <c r="E20" s="473"/>
      <c r="F20" s="473"/>
      <c r="G20" s="473"/>
      <c r="H20" s="473" t="s">
        <v>18</v>
      </c>
      <c r="I20" s="473"/>
      <c r="J20" s="473"/>
      <c r="K20" s="473"/>
      <c r="L20" s="473" t="s">
        <v>346</v>
      </c>
      <c r="M20" s="473"/>
      <c r="N20" s="473"/>
      <c r="O20" s="473"/>
    </row>
    <row r="21" spans="1:23" ht="100.8" x14ac:dyDescent="0.3">
      <c r="A21" s="471"/>
      <c r="B21" s="471"/>
      <c r="C21" s="471"/>
      <c r="D21" s="49" t="s">
        <v>10</v>
      </c>
      <c r="E21" s="49" t="s">
        <v>12</v>
      </c>
      <c r="F21" s="49" t="s">
        <v>3</v>
      </c>
      <c r="G21" s="49" t="s">
        <v>11</v>
      </c>
      <c r="H21" s="49" t="s">
        <v>10</v>
      </c>
      <c r="I21" s="49" t="s">
        <v>12</v>
      </c>
      <c r="J21" s="49" t="s">
        <v>3</v>
      </c>
      <c r="K21" s="49" t="s">
        <v>11</v>
      </c>
      <c r="L21" s="49" t="s">
        <v>10</v>
      </c>
      <c r="M21" s="49" t="s">
        <v>12</v>
      </c>
      <c r="N21" s="49" t="s">
        <v>3</v>
      </c>
      <c r="O21" s="49" t="s">
        <v>11</v>
      </c>
    </row>
    <row r="22" spans="1:23" x14ac:dyDescent="0.3">
      <c r="A22" s="65"/>
      <c r="B22" s="68" t="s">
        <v>15</v>
      </c>
      <c r="C22" s="67">
        <v>21000</v>
      </c>
      <c r="D22" s="68"/>
      <c r="E22" s="65" t="s">
        <v>16</v>
      </c>
      <c r="F22" s="69"/>
      <c r="G22" s="67"/>
      <c r="H22" s="68"/>
      <c r="I22" s="65" t="s">
        <v>16</v>
      </c>
      <c r="J22" s="69"/>
      <c r="K22" s="67"/>
      <c r="L22" s="68"/>
      <c r="M22" s="65" t="s">
        <v>16</v>
      </c>
      <c r="N22" s="69"/>
      <c r="O22" s="67"/>
    </row>
    <row r="23" spans="1:23" x14ac:dyDescent="0.3">
      <c r="A23" s="65"/>
      <c r="B23" s="68" t="s">
        <v>117</v>
      </c>
      <c r="C23" s="67">
        <v>0</v>
      </c>
      <c r="D23" s="68"/>
      <c r="E23" s="68"/>
      <c r="F23" s="69"/>
      <c r="G23" s="67"/>
      <c r="H23" s="68"/>
      <c r="I23" s="68"/>
      <c r="J23" s="69"/>
      <c r="K23" s="67"/>
      <c r="L23" s="68"/>
      <c r="M23" s="68"/>
      <c r="N23" s="69"/>
      <c r="O23" s="67"/>
    </row>
    <row r="24" spans="1:23" x14ac:dyDescent="0.3">
      <c r="A24" s="65"/>
      <c r="B24" s="68" t="s">
        <v>118</v>
      </c>
      <c r="C24" s="67">
        <v>0</v>
      </c>
      <c r="D24" s="68"/>
      <c r="E24" s="68"/>
      <c r="F24" s="69"/>
      <c r="G24" s="67"/>
      <c r="H24" s="68"/>
      <c r="I24" s="68"/>
      <c r="J24" s="69"/>
      <c r="K24" s="67"/>
      <c r="L24" s="68"/>
      <c r="M24" s="68"/>
      <c r="N24" s="69"/>
      <c r="O24" s="67"/>
    </row>
    <row r="25" spans="1:23" x14ac:dyDescent="0.3">
      <c r="A25" s="136"/>
      <c r="B25" s="136"/>
      <c r="C25" s="367">
        <f>SUM(C22:C24)</f>
        <v>21000</v>
      </c>
      <c r="D25" s="137" t="s">
        <v>6</v>
      </c>
      <c r="E25" s="137" t="s">
        <v>6</v>
      </c>
      <c r="F25" s="137" t="s">
        <v>6</v>
      </c>
      <c r="G25" s="137"/>
      <c r="H25" s="137" t="s">
        <v>6</v>
      </c>
      <c r="I25" s="137" t="s">
        <v>6</v>
      </c>
      <c r="J25" s="137" t="s">
        <v>6</v>
      </c>
      <c r="K25" s="137"/>
      <c r="L25" s="137" t="s">
        <v>6</v>
      </c>
      <c r="M25" s="137" t="s">
        <v>6</v>
      </c>
      <c r="N25" s="137" t="s">
        <v>6</v>
      </c>
      <c r="O25" s="137"/>
    </row>
    <row r="28" spans="1:23" x14ac:dyDescent="0.3">
      <c r="A28" s="62" t="s">
        <v>122</v>
      </c>
    </row>
    <row r="29" spans="1:23" x14ac:dyDescent="0.3">
      <c r="A29" s="471" t="s">
        <v>2</v>
      </c>
      <c r="B29" s="471" t="s">
        <v>9</v>
      </c>
      <c r="C29" s="471" t="s">
        <v>92</v>
      </c>
      <c r="D29" s="473" t="s">
        <v>8</v>
      </c>
      <c r="E29" s="473"/>
      <c r="F29" s="473"/>
      <c r="G29" s="473"/>
      <c r="H29" s="473"/>
      <c r="I29" s="473"/>
      <c r="J29" s="473"/>
      <c r="K29" s="473"/>
      <c r="L29" s="473"/>
      <c r="M29" s="473"/>
      <c r="N29" s="473"/>
      <c r="O29" s="473"/>
    </row>
    <row r="30" spans="1:23" x14ac:dyDescent="0.3">
      <c r="A30" s="471"/>
      <c r="B30" s="471"/>
      <c r="C30" s="471"/>
      <c r="D30" s="473" t="s">
        <v>17</v>
      </c>
      <c r="E30" s="473"/>
      <c r="F30" s="473"/>
      <c r="G30" s="473"/>
      <c r="H30" s="473" t="s">
        <v>18</v>
      </c>
      <c r="I30" s="473"/>
      <c r="J30" s="473"/>
      <c r="K30" s="473"/>
      <c r="L30" s="475" t="s">
        <v>346</v>
      </c>
      <c r="M30" s="476"/>
      <c r="N30" s="476"/>
      <c r="O30" s="477"/>
    </row>
    <row r="31" spans="1:23" ht="100.8" x14ac:dyDescent="0.3">
      <c r="A31" s="471"/>
      <c r="B31" s="471"/>
      <c r="C31" s="471"/>
      <c r="D31" s="49" t="s">
        <v>10</v>
      </c>
      <c r="E31" s="49" t="s">
        <v>12</v>
      </c>
      <c r="F31" s="49" t="s">
        <v>3</v>
      </c>
      <c r="G31" s="49" t="s">
        <v>11</v>
      </c>
      <c r="H31" s="49" t="s">
        <v>10</v>
      </c>
      <c r="I31" s="49" t="s">
        <v>12</v>
      </c>
      <c r="J31" s="49" t="s">
        <v>3</v>
      </c>
      <c r="K31" s="49" t="s">
        <v>11</v>
      </c>
      <c r="L31" s="49" t="s">
        <v>10</v>
      </c>
      <c r="M31" s="49" t="s">
        <v>12</v>
      </c>
      <c r="N31" s="49" t="s">
        <v>3</v>
      </c>
      <c r="O31" s="49" t="s">
        <v>11</v>
      </c>
    </row>
    <row r="32" spans="1:23" ht="46.8" x14ac:dyDescent="0.3">
      <c r="A32" s="337">
        <v>297</v>
      </c>
      <c r="B32" s="338" t="s">
        <v>123</v>
      </c>
      <c r="C32" s="339">
        <f>SUM(C33:C33)</f>
        <v>20115</v>
      </c>
      <c r="D32" s="339" t="s">
        <v>6</v>
      </c>
      <c r="E32" s="337" t="s">
        <v>6</v>
      </c>
      <c r="F32" s="337" t="s">
        <v>6</v>
      </c>
      <c r="G32" s="339">
        <f>SUM(G33:G33)</f>
        <v>20115</v>
      </c>
      <c r="H32" s="337" t="s">
        <v>6</v>
      </c>
      <c r="I32" s="337" t="s">
        <v>6</v>
      </c>
      <c r="J32" s="337" t="s">
        <v>6</v>
      </c>
      <c r="K32" s="337">
        <f>SUM(K33:K33)</f>
        <v>0</v>
      </c>
      <c r="L32" s="337" t="s">
        <v>6</v>
      </c>
      <c r="M32" s="337" t="s">
        <v>6</v>
      </c>
      <c r="N32" s="337" t="s">
        <v>6</v>
      </c>
      <c r="O32" s="337">
        <f>SUM(O33:O33)</f>
        <v>0</v>
      </c>
      <c r="P32" s="340"/>
      <c r="Q32" s="340"/>
      <c r="R32" s="340"/>
      <c r="S32" s="340"/>
      <c r="T32" s="340"/>
      <c r="U32" s="340"/>
      <c r="V32" s="340"/>
      <c r="W32" s="340"/>
    </row>
    <row r="33" spans="1:23" x14ac:dyDescent="0.3">
      <c r="A33" s="124"/>
      <c r="B33" s="341" t="s">
        <v>787</v>
      </c>
      <c r="C33" s="342">
        <f t="shared" ref="C33:C35" si="0">(D33*F33)+(H33*J33)+(L33*N33)</f>
        <v>20115</v>
      </c>
      <c r="D33" s="343">
        <v>5028.75</v>
      </c>
      <c r="E33" s="125" t="s">
        <v>788</v>
      </c>
      <c r="F33" s="343">
        <v>4</v>
      </c>
      <c r="G33" s="343">
        <f>D33*F33</f>
        <v>20115</v>
      </c>
      <c r="H33" s="124"/>
      <c r="I33" s="124"/>
      <c r="J33" s="124"/>
      <c r="K33" s="124"/>
      <c r="L33" s="124"/>
      <c r="M33" s="124"/>
      <c r="N33" s="124"/>
      <c r="O33" s="124"/>
      <c r="P33" s="274"/>
      <c r="Q33" s="274"/>
      <c r="R33" s="274"/>
      <c r="S33" s="274"/>
      <c r="T33" s="274"/>
      <c r="U33" s="274"/>
      <c r="V33" s="274"/>
      <c r="W33" s="274"/>
    </row>
    <row r="34" spans="1:23" x14ac:dyDescent="0.3">
      <c r="A34" s="337">
        <v>297</v>
      </c>
      <c r="B34" s="344" t="s">
        <v>124</v>
      </c>
      <c r="C34" s="339">
        <f>SUM(C35)</f>
        <v>138000</v>
      </c>
      <c r="D34" s="339" t="s">
        <v>6</v>
      </c>
      <c r="E34" s="337" t="s">
        <v>6</v>
      </c>
      <c r="F34" s="339" t="s">
        <v>6</v>
      </c>
      <c r="G34" s="339">
        <f>SUM(G35)</f>
        <v>0</v>
      </c>
      <c r="H34" s="337" t="s">
        <v>6</v>
      </c>
      <c r="I34" s="337" t="s">
        <v>6</v>
      </c>
      <c r="J34" s="337" t="s">
        <v>6</v>
      </c>
      <c r="K34" s="337">
        <f>SUM(K35)</f>
        <v>138000</v>
      </c>
      <c r="L34" s="337" t="s">
        <v>6</v>
      </c>
      <c r="M34" s="337" t="s">
        <v>6</v>
      </c>
      <c r="N34" s="337" t="s">
        <v>6</v>
      </c>
      <c r="O34" s="337">
        <f>SUM(O35)</f>
        <v>0</v>
      </c>
      <c r="P34" s="340"/>
      <c r="Q34" s="340"/>
      <c r="R34" s="340"/>
      <c r="S34" s="340"/>
      <c r="T34" s="340"/>
      <c r="U34" s="340"/>
      <c r="V34" s="340"/>
      <c r="W34" s="340"/>
    </row>
    <row r="35" spans="1:23" ht="31.2" x14ac:dyDescent="0.3">
      <c r="A35" s="124"/>
      <c r="B35" s="345" t="s">
        <v>789</v>
      </c>
      <c r="C35" s="342">
        <f t="shared" si="0"/>
        <v>138000</v>
      </c>
      <c r="D35" s="343"/>
      <c r="E35" s="125"/>
      <c r="F35" s="343"/>
      <c r="G35" s="343"/>
      <c r="H35" s="343">
        <v>11500</v>
      </c>
      <c r="I35" s="125" t="s">
        <v>790</v>
      </c>
      <c r="J35" s="343">
        <v>12</v>
      </c>
      <c r="K35" s="343">
        <f>H35*J35</f>
        <v>138000</v>
      </c>
      <c r="L35" s="124"/>
      <c r="M35" s="124"/>
      <c r="N35" s="124"/>
      <c r="O35" s="124"/>
      <c r="P35" s="274"/>
      <c r="Q35" s="274"/>
      <c r="R35" s="274"/>
      <c r="S35" s="274"/>
      <c r="T35" s="274"/>
      <c r="U35" s="274"/>
      <c r="V35" s="274"/>
      <c r="W35" s="274"/>
    </row>
    <row r="36" spans="1:23" x14ac:dyDescent="0.3">
      <c r="A36" s="124"/>
      <c r="B36" s="124"/>
      <c r="C36" s="343"/>
      <c r="D36" s="343"/>
      <c r="E36" s="124"/>
      <c r="F36" s="124"/>
      <c r="G36" s="343"/>
      <c r="H36" s="124"/>
      <c r="I36" s="124"/>
      <c r="J36" s="124"/>
      <c r="K36" s="124"/>
      <c r="L36" s="124"/>
      <c r="M36" s="124"/>
      <c r="N36" s="124"/>
      <c r="O36" s="124"/>
      <c r="P36" s="274"/>
      <c r="Q36" s="274"/>
      <c r="R36" s="274"/>
      <c r="S36" s="274"/>
      <c r="T36" s="274"/>
      <c r="U36" s="274"/>
      <c r="V36" s="274"/>
      <c r="W36" s="274"/>
    </row>
    <row r="37" spans="1:23" x14ac:dyDescent="0.3">
      <c r="A37" s="346"/>
      <c r="B37" s="346"/>
      <c r="C37" s="346">
        <f>C32+C34</f>
        <v>158115</v>
      </c>
      <c r="D37" s="346" t="s">
        <v>6</v>
      </c>
      <c r="E37" s="346" t="s">
        <v>6</v>
      </c>
      <c r="F37" s="346" t="s">
        <v>6</v>
      </c>
      <c r="G37" s="346">
        <f>G32+G34</f>
        <v>20115</v>
      </c>
      <c r="H37" s="346" t="s">
        <v>6</v>
      </c>
      <c r="I37" s="346" t="s">
        <v>6</v>
      </c>
      <c r="J37" s="346" t="s">
        <v>6</v>
      </c>
      <c r="K37" s="346">
        <f>K32+K34</f>
        <v>138000</v>
      </c>
      <c r="L37" s="346" t="s">
        <v>6</v>
      </c>
      <c r="M37" s="346" t="s">
        <v>6</v>
      </c>
      <c r="N37" s="346" t="s">
        <v>6</v>
      </c>
      <c r="O37" s="346">
        <f>O32+O34</f>
        <v>0</v>
      </c>
      <c r="P37" s="347"/>
      <c r="Q37" s="347"/>
      <c r="R37" s="347"/>
      <c r="S37" s="347"/>
      <c r="T37" s="347"/>
      <c r="U37" s="347"/>
      <c r="V37" s="347"/>
      <c r="W37" s="347"/>
    </row>
  </sheetData>
  <mergeCells count="23">
    <mergeCell ref="M1:O1"/>
    <mergeCell ref="L20:O20"/>
    <mergeCell ref="D19:O19"/>
    <mergeCell ref="D29:O29"/>
    <mergeCell ref="L30:O30"/>
    <mergeCell ref="A4:K4"/>
    <mergeCell ref="D9:G9"/>
    <mergeCell ref="H9:K9"/>
    <mergeCell ref="B8:B10"/>
    <mergeCell ref="A8:A10"/>
    <mergeCell ref="C8:C10"/>
    <mergeCell ref="D8:O8"/>
    <mergeCell ref="L9:O9"/>
    <mergeCell ref="A29:A31"/>
    <mergeCell ref="B29:B31"/>
    <mergeCell ref="C29:C31"/>
    <mergeCell ref="D30:G30"/>
    <mergeCell ref="H30:K30"/>
    <mergeCell ref="A19:A21"/>
    <mergeCell ref="B19:B21"/>
    <mergeCell ref="C19:C21"/>
    <mergeCell ref="D20:G20"/>
    <mergeCell ref="H20:K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D5" sqref="D5"/>
    </sheetView>
  </sheetViews>
  <sheetFormatPr defaultRowHeight="15.6" x14ac:dyDescent="0.3"/>
  <cols>
    <col min="1" max="1" width="12.19921875" customWidth="1"/>
    <col min="2" max="2" width="24" customWidth="1"/>
    <col min="3" max="3" width="14.59765625" customWidth="1"/>
    <col min="4" max="4" width="12.5" customWidth="1"/>
    <col min="5" max="5" width="13.5" customWidth="1"/>
  </cols>
  <sheetData>
    <row r="1" spans="1:7" ht="162" customHeight="1" x14ac:dyDescent="0.3">
      <c r="E1" s="457" t="s">
        <v>343</v>
      </c>
      <c r="F1" s="457"/>
      <c r="G1" s="457"/>
    </row>
    <row r="2" spans="1:7" x14ac:dyDescent="0.3">
      <c r="E2" t="s">
        <v>133</v>
      </c>
    </row>
    <row r="4" spans="1:7" x14ac:dyDescent="0.3">
      <c r="A4" s="88"/>
      <c r="B4" t="s">
        <v>163</v>
      </c>
    </row>
    <row r="5" spans="1:7" ht="62.4" x14ac:dyDescent="0.3">
      <c r="A5" s="83" t="s">
        <v>174</v>
      </c>
      <c r="B5" s="80" t="s">
        <v>165</v>
      </c>
      <c r="C5" s="80" t="s">
        <v>166</v>
      </c>
      <c r="D5" s="80" t="s">
        <v>167</v>
      </c>
      <c r="E5" s="89" t="s">
        <v>168</v>
      </c>
    </row>
    <row r="6" spans="1:7" x14ac:dyDescent="0.3">
      <c r="A6" s="81"/>
      <c r="B6" s="81"/>
      <c r="C6" s="81"/>
      <c r="D6" s="81"/>
      <c r="E6" s="81"/>
    </row>
    <row r="7" spans="1:7" x14ac:dyDescent="0.3">
      <c r="A7" s="81"/>
      <c r="B7" s="81"/>
      <c r="C7" s="81"/>
      <c r="D7" s="81"/>
      <c r="E7" s="81"/>
    </row>
  </sheetData>
  <mergeCells count="1">
    <mergeCell ref="E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D1" workbookViewId="0">
      <selection activeCell="E14" sqref="E14"/>
    </sheetView>
  </sheetViews>
  <sheetFormatPr defaultRowHeight="15.6" x14ac:dyDescent="0.3"/>
  <cols>
    <col min="2" max="3" width="19.19921875" customWidth="1"/>
    <col min="4" max="4" width="20.3984375" customWidth="1"/>
    <col min="5" max="5" width="13.09765625" customWidth="1"/>
    <col min="6" max="6" width="12.69921875" customWidth="1"/>
    <col min="7" max="7" width="11.09765625" customWidth="1"/>
    <col min="9" max="9" width="11.19921875" customWidth="1"/>
    <col min="12" max="12" width="12.5" customWidth="1"/>
  </cols>
  <sheetData>
    <row r="1" spans="1:13" ht="149.25" customHeight="1" x14ac:dyDescent="0.3">
      <c r="J1" s="457" t="s">
        <v>343</v>
      </c>
      <c r="K1" s="457"/>
      <c r="L1" s="457"/>
      <c r="M1" s="132"/>
    </row>
    <row r="2" spans="1:13" x14ac:dyDescent="0.3">
      <c r="L2" s="87" t="s">
        <v>151</v>
      </c>
    </row>
    <row r="4" spans="1:13" x14ac:dyDescent="0.3">
      <c r="B4" t="s">
        <v>169</v>
      </c>
    </row>
    <row r="5" spans="1:13" x14ac:dyDescent="0.3">
      <c r="A5" s="478" t="s">
        <v>174</v>
      </c>
      <c r="B5" s="478" t="s">
        <v>170</v>
      </c>
      <c r="C5" s="478" t="s">
        <v>173</v>
      </c>
      <c r="D5" s="466" t="s">
        <v>158</v>
      </c>
      <c r="E5" s="466"/>
      <c r="F5" s="466"/>
      <c r="G5" s="81" t="s">
        <v>162</v>
      </c>
      <c r="H5" s="81"/>
      <c r="I5" s="81"/>
      <c r="J5" s="81" t="s">
        <v>160</v>
      </c>
      <c r="K5" s="81"/>
      <c r="L5" s="81"/>
    </row>
    <row r="6" spans="1:13" ht="62.4" x14ac:dyDescent="0.3">
      <c r="A6" s="478"/>
      <c r="B6" s="478"/>
      <c r="C6" s="478"/>
      <c r="D6" s="80" t="s">
        <v>171</v>
      </c>
      <c r="E6" s="80" t="s">
        <v>172</v>
      </c>
      <c r="F6" s="89" t="s">
        <v>168</v>
      </c>
      <c r="G6" s="80" t="s">
        <v>171</v>
      </c>
      <c r="H6" s="80" t="s">
        <v>172</v>
      </c>
      <c r="I6" s="89" t="s">
        <v>168</v>
      </c>
      <c r="J6" s="80" t="s">
        <v>171</v>
      </c>
      <c r="K6" s="80" t="s">
        <v>172</v>
      </c>
      <c r="L6" s="89" t="s">
        <v>168</v>
      </c>
    </row>
    <row r="7" spans="1:13" x14ac:dyDescent="0.3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3" x14ac:dyDescent="0.3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</sheetData>
  <mergeCells count="5">
    <mergeCell ref="J1:L1"/>
    <mergeCell ref="D5:F5"/>
    <mergeCell ref="B5:B6"/>
    <mergeCell ref="C5:C6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ПЛАН</vt:lpstr>
      <vt:lpstr>образец</vt:lpstr>
      <vt:lpstr>ФОТ по ЗП-соц</vt:lpstr>
      <vt:lpstr>прочие выплаты персоналу</vt:lpstr>
      <vt:lpstr>страховые взносы</vt:lpstr>
      <vt:lpstr>выплаты соц.характера</vt:lpstr>
      <vt:lpstr>Налоги</vt:lpstr>
      <vt:lpstr>безвозмезд перечисл</vt:lpstr>
      <vt:lpstr>пр. расходы(не налоги,не закуп)</vt:lpstr>
      <vt:lpstr>работы и услуги</vt:lpstr>
      <vt:lpstr>ОС и МЗ</vt:lpstr>
      <vt:lpstr>питание</vt:lpstr>
      <vt:lpstr>мягкий инвентарь</vt:lpstr>
      <vt:lpstr>выплаты умень доход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АУСО</cp:lastModifiedBy>
  <cp:lastPrinted>2023-12-06T00:45:32Z</cp:lastPrinted>
  <dcterms:created xsi:type="dcterms:W3CDTF">2021-09-15T02:23:50Z</dcterms:created>
  <dcterms:modified xsi:type="dcterms:W3CDTF">2024-01-19T00:26:17Z</dcterms:modified>
</cp:coreProperties>
</file>